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vl\Commun\4. POLE LOGEMENT PV\Politique de la ville\13. COVID-19\6. Quartiers d'été\VFIN2\"/>
    </mc:Choice>
  </mc:AlternateContent>
  <bookViews>
    <workbookView xWindow="120" yWindow="150" windowWidth="16605" windowHeight="9435"/>
  </bookViews>
  <sheets>
    <sheet name="Tableau" sheetId="4" r:id="rId1"/>
    <sheet name="Feuil2" sheetId="2" r:id="rId2"/>
    <sheet name="Feuil3" sheetId="3" r:id="rId3"/>
  </sheets>
  <definedNames>
    <definedName name="_xlnm._FilterDatabase" localSheetId="0" hidden="1">Tableau!$A$6:$M$144</definedName>
    <definedName name="_xlnm.Print_Area" localSheetId="0">Tableau!$A$1:$O$147</definedName>
  </definedNames>
  <calcPr calcId="152511"/>
</workbook>
</file>

<file path=xl/calcChain.xml><?xml version="1.0" encoding="utf-8"?>
<calcChain xmlns="http://schemas.openxmlformats.org/spreadsheetml/2006/main">
  <c r="O16" i="4" l="1"/>
  <c r="O138" i="4"/>
  <c r="O128" i="4" l="1"/>
  <c r="O124" i="4"/>
  <c r="O116" i="4"/>
  <c r="O102" i="4"/>
  <c r="O87" i="4"/>
  <c r="O73" i="4"/>
  <c r="O67" i="4"/>
  <c r="O60" i="4"/>
  <c r="O48" i="4"/>
  <c r="O41" i="4"/>
  <c r="O34" i="4"/>
  <c r="O24" i="4"/>
  <c r="O130" i="4" l="1"/>
  <c r="O140" i="4" s="1"/>
  <c r="O144" i="4"/>
  <c r="G143" i="4"/>
  <c r="E143" i="4"/>
  <c r="G142" i="4"/>
  <c r="E142" i="4"/>
  <c r="G141" i="4"/>
  <c r="E141" i="4"/>
  <c r="E140" i="4"/>
  <c r="G139" i="4"/>
  <c r="E139" i="4"/>
  <c r="L138" i="4"/>
  <c r="F138" i="4"/>
  <c r="D138" i="4"/>
  <c r="G137" i="4"/>
  <c r="E137" i="4"/>
  <c r="G136" i="4"/>
  <c r="E136" i="4"/>
  <c r="G135" i="4"/>
  <c r="E135" i="4"/>
  <c r="G134" i="4"/>
  <c r="E134" i="4"/>
  <c r="G133" i="4"/>
  <c r="E133" i="4"/>
  <c r="G132" i="4"/>
  <c r="E132" i="4"/>
  <c r="G131" i="4"/>
  <c r="E131" i="4"/>
  <c r="G129" i="4"/>
  <c r="E129" i="4"/>
  <c r="L128" i="4"/>
  <c r="F128" i="4"/>
  <c r="D128" i="4"/>
  <c r="G128" i="4"/>
  <c r="E127" i="4"/>
  <c r="I126" i="4"/>
  <c r="J126" i="4" s="1"/>
  <c r="E126" i="4"/>
  <c r="G125" i="4"/>
  <c r="E125" i="4"/>
  <c r="L124" i="4"/>
  <c r="F124" i="4"/>
  <c r="D124" i="4"/>
  <c r="G123" i="4"/>
  <c r="E123" i="4"/>
  <c r="G122" i="4"/>
  <c r="E122" i="4"/>
  <c r="G121" i="4"/>
  <c r="E121" i="4"/>
  <c r="G120" i="4"/>
  <c r="E120" i="4"/>
  <c r="I119" i="4"/>
  <c r="K119" i="4" s="1"/>
  <c r="E119" i="4"/>
  <c r="E118" i="4"/>
  <c r="G117" i="4"/>
  <c r="E117" i="4"/>
  <c r="L116" i="4"/>
  <c r="F116" i="4"/>
  <c r="D116" i="4"/>
  <c r="E115" i="4"/>
  <c r="E114" i="4"/>
  <c r="G113" i="4"/>
  <c r="E113" i="4"/>
  <c r="G112" i="4"/>
  <c r="E112" i="4"/>
  <c r="G111" i="4"/>
  <c r="E111" i="4"/>
  <c r="G110" i="4"/>
  <c r="E110" i="4"/>
  <c r="I109" i="4"/>
  <c r="K109" i="4" s="1"/>
  <c r="E109" i="4"/>
  <c r="E108" i="4"/>
  <c r="G107" i="4"/>
  <c r="E107" i="4"/>
  <c r="E106" i="4"/>
  <c r="E105" i="4"/>
  <c r="E104" i="4"/>
  <c r="G103" i="4"/>
  <c r="E103" i="4"/>
  <c r="L102" i="4"/>
  <c r="F102" i="4"/>
  <c r="D102" i="4"/>
  <c r="E101" i="4"/>
  <c r="E100" i="4"/>
  <c r="E99" i="4"/>
  <c r="E98" i="4"/>
  <c r="E97" i="4"/>
  <c r="G96" i="4"/>
  <c r="E96" i="4"/>
  <c r="I95" i="4"/>
  <c r="K95" i="4" s="1"/>
  <c r="E95" i="4"/>
  <c r="I94" i="4"/>
  <c r="K94" i="4" s="1"/>
  <c r="E94" i="4"/>
  <c r="G93" i="4"/>
  <c r="E93" i="4"/>
  <c r="G92" i="4"/>
  <c r="E92" i="4"/>
  <c r="G91" i="4"/>
  <c r="E91" i="4"/>
  <c r="G90" i="4"/>
  <c r="E90" i="4"/>
  <c r="E89" i="4"/>
  <c r="G88" i="4"/>
  <c r="E88" i="4"/>
  <c r="L87" i="4"/>
  <c r="F87" i="4"/>
  <c r="D87" i="4"/>
  <c r="G86" i="4"/>
  <c r="E86" i="4"/>
  <c r="E85" i="4"/>
  <c r="E84" i="4"/>
  <c r="E83" i="4"/>
  <c r="G82" i="4"/>
  <c r="E82" i="4"/>
  <c r="I81" i="4"/>
  <c r="K81" i="4" s="1"/>
  <c r="E81" i="4"/>
  <c r="I80" i="4"/>
  <c r="J80" i="4" s="1"/>
  <c r="E80" i="4"/>
  <c r="E79" i="4"/>
  <c r="E78" i="4"/>
  <c r="E77" i="4"/>
  <c r="G76" i="4"/>
  <c r="E76" i="4"/>
  <c r="E75" i="4"/>
  <c r="G74" i="4"/>
  <c r="E74" i="4"/>
  <c r="L73" i="4"/>
  <c r="F73" i="4"/>
  <c r="D73" i="4"/>
  <c r="E72" i="4"/>
  <c r="G71" i="4"/>
  <c r="E71" i="4"/>
  <c r="E70" i="4"/>
  <c r="E69" i="4"/>
  <c r="G68" i="4"/>
  <c r="E68" i="4"/>
  <c r="L67" i="4"/>
  <c r="F67" i="4"/>
  <c r="D67" i="4"/>
  <c r="I66" i="4"/>
  <c r="J66" i="4" s="1"/>
  <c r="E66" i="4"/>
  <c r="G65" i="4"/>
  <c r="E65" i="4"/>
  <c r="I64" i="4"/>
  <c r="J64" i="4" s="1"/>
  <c r="E64" i="4"/>
  <c r="G63" i="4"/>
  <c r="E63" i="4"/>
  <c r="G62" i="4"/>
  <c r="E62" i="4"/>
  <c r="G61" i="4"/>
  <c r="E61" i="4"/>
  <c r="L60" i="4"/>
  <c r="F60" i="4"/>
  <c r="D60" i="4"/>
  <c r="E59" i="4"/>
  <c r="G58" i="4"/>
  <c r="E58" i="4"/>
  <c r="I57" i="4"/>
  <c r="K57" i="4" s="1"/>
  <c r="E57" i="4"/>
  <c r="G56" i="4"/>
  <c r="E56" i="4"/>
  <c r="E55" i="4"/>
  <c r="G54" i="4"/>
  <c r="E54" i="4"/>
  <c r="G53" i="4"/>
  <c r="E53" i="4"/>
  <c r="G52" i="4"/>
  <c r="E52" i="4"/>
  <c r="G51" i="4"/>
  <c r="E51" i="4"/>
  <c r="G50" i="4"/>
  <c r="E50" i="4"/>
  <c r="G49" i="4"/>
  <c r="E49" i="4"/>
  <c r="L48" i="4"/>
  <c r="F48" i="4"/>
  <c r="D48" i="4"/>
  <c r="G47" i="4"/>
  <c r="E47" i="4"/>
  <c r="G46" i="4"/>
  <c r="E46" i="4"/>
  <c r="G45" i="4"/>
  <c r="E45" i="4"/>
  <c r="G44" i="4"/>
  <c r="E44" i="4"/>
  <c r="G43" i="4"/>
  <c r="E43" i="4"/>
  <c r="G42" i="4"/>
  <c r="E42" i="4"/>
  <c r="L41" i="4"/>
  <c r="F41" i="4"/>
  <c r="D41" i="4"/>
  <c r="G40" i="4"/>
  <c r="E40" i="4"/>
  <c r="G39" i="4"/>
  <c r="E39" i="4"/>
  <c r="G38" i="4"/>
  <c r="E38" i="4"/>
  <c r="G37" i="4"/>
  <c r="E37" i="4"/>
  <c r="G36" i="4"/>
  <c r="E36" i="4"/>
  <c r="G35" i="4"/>
  <c r="E35" i="4"/>
  <c r="L34" i="4"/>
  <c r="F34" i="4"/>
  <c r="D34" i="4"/>
  <c r="E33" i="4"/>
  <c r="E32" i="4"/>
  <c r="E31" i="4"/>
  <c r="G30" i="4"/>
  <c r="E30" i="4"/>
  <c r="G29" i="4"/>
  <c r="E29" i="4"/>
  <c r="G28" i="4"/>
  <c r="E28" i="4"/>
  <c r="E27" i="4"/>
  <c r="E26" i="4"/>
  <c r="G25" i="4"/>
  <c r="E25" i="4"/>
  <c r="L24" i="4"/>
  <c r="F24" i="4"/>
  <c r="D24" i="4"/>
  <c r="G23" i="4"/>
  <c r="E23" i="4"/>
  <c r="E22" i="4"/>
  <c r="G21" i="4"/>
  <c r="E21" i="4"/>
  <c r="E20" i="4"/>
  <c r="G19" i="4"/>
  <c r="E19" i="4"/>
  <c r="E18" i="4"/>
  <c r="G17" i="4"/>
  <c r="E17" i="4"/>
  <c r="L16" i="4"/>
  <c r="F16" i="4"/>
  <c r="D16" i="4"/>
  <c r="G15" i="4"/>
  <c r="E15" i="4"/>
  <c r="G14" i="4"/>
  <c r="E14" i="4"/>
  <c r="G13" i="4"/>
  <c r="E13" i="4"/>
  <c r="G12" i="4"/>
  <c r="E12" i="4"/>
  <c r="G11" i="4"/>
  <c r="E11" i="4"/>
  <c r="G10" i="4"/>
  <c r="E10" i="4"/>
  <c r="G9" i="4"/>
  <c r="E9" i="4"/>
  <c r="G8" i="4"/>
  <c r="E8" i="4"/>
  <c r="G48" i="4" l="1"/>
  <c r="F130" i="4"/>
  <c r="H5" i="4" s="1"/>
  <c r="E67" i="4"/>
  <c r="E34" i="4"/>
  <c r="E73" i="4"/>
  <c r="G34" i="4"/>
  <c r="E102" i="4"/>
  <c r="J94" i="4"/>
  <c r="M94" i="4" s="1"/>
  <c r="E16" i="4"/>
  <c r="E124" i="4"/>
  <c r="G138" i="4"/>
  <c r="G102" i="4"/>
  <c r="E24" i="4"/>
  <c r="E41" i="4"/>
  <c r="E48" i="4"/>
  <c r="E60" i="4"/>
  <c r="J57" i="4"/>
  <c r="M57" i="4" s="1"/>
  <c r="G67" i="4"/>
  <c r="G73" i="4"/>
  <c r="J81" i="4"/>
  <c r="M81" i="4" s="1"/>
  <c r="E116" i="4"/>
  <c r="G124" i="4"/>
  <c r="G24" i="4"/>
  <c r="G41" i="4"/>
  <c r="G60" i="4"/>
  <c r="E87" i="4"/>
  <c r="K80" i="4"/>
  <c r="M80" i="4" s="1"/>
  <c r="G116" i="4"/>
  <c r="E128" i="4"/>
  <c r="E138" i="4"/>
  <c r="G16" i="4"/>
  <c r="L144" i="4"/>
  <c r="L130" i="4"/>
  <c r="L140" i="4" s="1"/>
  <c r="K64" i="4"/>
  <c r="M64" i="4" s="1"/>
  <c r="K66" i="4"/>
  <c r="M66" i="4" s="1"/>
  <c r="F144" i="4"/>
  <c r="D130" i="4"/>
  <c r="D144" i="4"/>
  <c r="G87" i="4"/>
  <c r="J95" i="4"/>
  <c r="M95" i="4" s="1"/>
  <c r="J109" i="4"/>
  <c r="M109" i="4" s="1"/>
  <c r="J119" i="4"/>
  <c r="M119" i="4" s="1"/>
  <c r="K126" i="4"/>
  <c r="M126" i="4" s="1"/>
  <c r="E144" i="4" l="1"/>
  <c r="E130" i="4"/>
  <c r="G130" i="4"/>
  <c r="G144" i="4"/>
  <c r="G140" i="4" s="1"/>
  <c r="H104" i="4" s="1"/>
  <c r="H101" i="4" l="1"/>
  <c r="I101" i="4" s="1"/>
  <c r="H97" i="4"/>
  <c r="I97" i="4" s="1"/>
  <c r="K97" i="4" s="1"/>
  <c r="H100" i="4"/>
  <c r="I100" i="4" s="1"/>
  <c r="H98" i="4"/>
  <c r="I98" i="4" s="1"/>
  <c r="H99" i="4"/>
  <c r="I99" i="4" s="1"/>
  <c r="H106" i="4"/>
  <c r="I106" i="4" s="1"/>
  <c r="H105" i="4"/>
  <c r="I105" i="4" s="1"/>
  <c r="H9" i="4"/>
  <c r="I9" i="4" s="1"/>
  <c r="H8" i="4"/>
  <c r="H13" i="4"/>
  <c r="I13" i="4" s="1"/>
  <c r="H12" i="4"/>
  <c r="I12" i="4" s="1"/>
  <c r="H122" i="4"/>
  <c r="I122" i="4" s="1"/>
  <c r="H141" i="4"/>
  <c r="I141" i="4" s="1"/>
  <c r="H123" i="4"/>
  <c r="I123" i="4" s="1"/>
  <c r="H103" i="4"/>
  <c r="I103" i="4" s="1"/>
  <c r="H142" i="4"/>
  <c r="I142" i="4" s="1"/>
  <c r="I114" i="4"/>
  <c r="H84" i="4"/>
  <c r="I84" i="4" s="1"/>
  <c r="H131" i="4"/>
  <c r="I131" i="4" s="1"/>
  <c r="I115" i="4"/>
  <c r="H89" i="4"/>
  <c r="H68" i="4"/>
  <c r="I68" i="4" s="1"/>
  <c r="H42" i="4"/>
  <c r="I42" i="4" s="1"/>
  <c r="I22" i="4"/>
  <c r="H47" i="4"/>
  <c r="I47" i="4" s="1"/>
  <c r="I31" i="4"/>
  <c r="I78" i="4"/>
  <c r="H58" i="4"/>
  <c r="I58" i="4" s="1"/>
  <c r="H40" i="4"/>
  <c r="I40" i="4" s="1"/>
  <c r="I20" i="4"/>
  <c r="H65" i="4"/>
  <c r="I65" i="4" s="1"/>
  <c r="H49" i="4"/>
  <c r="I49" i="4" s="1"/>
  <c r="H29" i="4"/>
  <c r="I29" i="4" s="1"/>
  <c r="H10" i="4"/>
  <c r="I10" i="4" s="1"/>
  <c r="H140" i="4"/>
  <c r="H112" i="4"/>
  <c r="I112" i="4" s="1"/>
  <c r="H137" i="4"/>
  <c r="I137" i="4" s="1"/>
  <c r="H117" i="4"/>
  <c r="I117" i="4" s="1"/>
  <c r="H134" i="4"/>
  <c r="I134" i="4" s="1"/>
  <c r="H110" i="4"/>
  <c r="I110" i="4" s="1"/>
  <c r="H96" i="4"/>
  <c r="I96" i="4" s="1"/>
  <c r="H143" i="4"/>
  <c r="I143" i="4" s="1"/>
  <c r="H127" i="4"/>
  <c r="H111" i="4"/>
  <c r="I111" i="4" s="1"/>
  <c r="I85" i="4"/>
  <c r="H54" i="4"/>
  <c r="I54" i="4" s="1"/>
  <c r="H38" i="4"/>
  <c r="I38" i="4" s="1"/>
  <c r="H61" i="4"/>
  <c r="I61" i="4" s="1"/>
  <c r="H43" i="4"/>
  <c r="I27" i="4"/>
  <c r="H74" i="4"/>
  <c r="I74" i="4" s="1"/>
  <c r="H56" i="4"/>
  <c r="I56" i="4" s="1"/>
  <c r="H36" i="4"/>
  <c r="I79" i="4"/>
  <c r="H63" i="4"/>
  <c r="I63" i="4" s="1"/>
  <c r="H45" i="4"/>
  <c r="I45" i="4" s="1"/>
  <c r="H25" i="4"/>
  <c r="I25" i="4" s="1"/>
  <c r="H14" i="4"/>
  <c r="I14" i="4" s="1"/>
  <c r="H136" i="4"/>
  <c r="I136" i="4" s="1"/>
  <c r="H90" i="4"/>
  <c r="I90" i="4" s="1"/>
  <c r="H133" i="4"/>
  <c r="I133" i="4" s="1"/>
  <c r="H113" i="4"/>
  <c r="I113" i="4" s="1"/>
  <c r="H91" i="4"/>
  <c r="I91" i="4" s="1"/>
  <c r="H120" i="4"/>
  <c r="I120" i="4" s="1"/>
  <c r="H108" i="4"/>
  <c r="I108" i="4" s="1"/>
  <c r="H92" i="4"/>
  <c r="I92" i="4" s="1"/>
  <c r="H139" i="4"/>
  <c r="I139" i="4" s="1"/>
  <c r="H125" i="4"/>
  <c r="I125" i="4" s="1"/>
  <c r="H76" i="4"/>
  <c r="I76" i="4" s="1"/>
  <c r="H50" i="4"/>
  <c r="H30" i="4"/>
  <c r="I30" i="4" s="1"/>
  <c r="H82" i="4"/>
  <c r="I82" i="4" s="1"/>
  <c r="I55" i="4"/>
  <c r="H39" i="4"/>
  <c r="I39" i="4" s="1"/>
  <c r="H23" i="4"/>
  <c r="I23" i="4" s="1"/>
  <c r="I70" i="4"/>
  <c r="H52" i="4"/>
  <c r="I52" i="4" s="1"/>
  <c r="I32" i="4"/>
  <c r="I59" i="4"/>
  <c r="H37" i="4"/>
  <c r="I37" i="4" s="1"/>
  <c r="H21" i="4"/>
  <c r="I21" i="4" s="1"/>
  <c r="H17" i="4"/>
  <c r="I17" i="4" s="1"/>
  <c r="H15" i="4"/>
  <c r="I15" i="4" s="1"/>
  <c r="H132" i="4"/>
  <c r="H86" i="4"/>
  <c r="I86" i="4" s="1"/>
  <c r="H129" i="4"/>
  <c r="I129" i="4" s="1"/>
  <c r="H107" i="4"/>
  <c r="I107" i="4" s="1"/>
  <c r="I83" i="4"/>
  <c r="H88" i="4"/>
  <c r="I88" i="4" s="1"/>
  <c r="H135" i="4"/>
  <c r="I135" i="4" s="1"/>
  <c r="H121" i="4"/>
  <c r="I121" i="4" s="1"/>
  <c r="H93" i="4"/>
  <c r="I93" i="4" s="1"/>
  <c r="H72" i="4"/>
  <c r="I72" i="4" s="1"/>
  <c r="H46" i="4"/>
  <c r="I46" i="4" s="1"/>
  <c r="I77" i="4"/>
  <c r="H51" i="4"/>
  <c r="I51" i="4" s="1"/>
  <c r="H35" i="4"/>
  <c r="I35" i="4" s="1"/>
  <c r="H19" i="4"/>
  <c r="I19" i="4" s="1"/>
  <c r="H62" i="4"/>
  <c r="H44" i="4"/>
  <c r="I44" i="4" s="1"/>
  <c r="H28" i="4"/>
  <c r="I28" i="4" s="1"/>
  <c r="H71" i="4"/>
  <c r="I71" i="4" s="1"/>
  <c r="H53" i="4"/>
  <c r="I53" i="4" s="1"/>
  <c r="I33" i="4"/>
  <c r="H11" i="4"/>
  <c r="I11" i="4" s="1"/>
  <c r="J97" i="4" l="1"/>
  <c r="M97" i="4" s="1"/>
  <c r="J98" i="4"/>
  <c r="K98" i="4"/>
  <c r="K105" i="4"/>
  <c r="J105" i="4"/>
  <c r="J106" i="4"/>
  <c r="K106" i="4"/>
  <c r="K71" i="4"/>
  <c r="J71" i="4"/>
  <c r="K19" i="4"/>
  <c r="J19" i="4"/>
  <c r="H34" i="4"/>
  <c r="I26" i="4"/>
  <c r="K121" i="4"/>
  <c r="J121" i="4"/>
  <c r="H124" i="4"/>
  <c r="I118" i="4"/>
  <c r="K86" i="4"/>
  <c r="J86" i="4"/>
  <c r="K21" i="4"/>
  <c r="J21" i="4"/>
  <c r="J32" i="4"/>
  <c r="K32" i="4"/>
  <c r="K39" i="4"/>
  <c r="J39" i="4"/>
  <c r="H60" i="4"/>
  <c r="I50" i="4"/>
  <c r="K139" i="4"/>
  <c r="J139" i="4"/>
  <c r="K91" i="4"/>
  <c r="J91" i="4"/>
  <c r="K136" i="4"/>
  <c r="J136" i="4"/>
  <c r="K63" i="4"/>
  <c r="J63" i="4"/>
  <c r="J74" i="4"/>
  <c r="K74" i="4"/>
  <c r="H24" i="4"/>
  <c r="I18" i="4"/>
  <c r="K111" i="4"/>
  <c r="J111" i="4"/>
  <c r="J110" i="4"/>
  <c r="K110" i="4"/>
  <c r="K137" i="4"/>
  <c r="J137" i="4"/>
  <c r="K29" i="4"/>
  <c r="J29" i="4"/>
  <c r="J40" i="4"/>
  <c r="K40" i="4"/>
  <c r="K47" i="4"/>
  <c r="J47" i="4"/>
  <c r="K68" i="4"/>
  <c r="J68" i="4"/>
  <c r="J84" i="4"/>
  <c r="K84" i="4"/>
  <c r="K103" i="4"/>
  <c r="J103" i="4"/>
  <c r="J12" i="4"/>
  <c r="K12" i="4"/>
  <c r="K11" i="4"/>
  <c r="J11" i="4"/>
  <c r="J28" i="4"/>
  <c r="K28" i="4"/>
  <c r="K35" i="4"/>
  <c r="J35" i="4"/>
  <c r="K46" i="4"/>
  <c r="J46" i="4"/>
  <c r="K135" i="4"/>
  <c r="M135" i="4" s="1"/>
  <c r="J135" i="4"/>
  <c r="K83" i="4"/>
  <c r="J83" i="4"/>
  <c r="H138" i="4"/>
  <c r="I132" i="4"/>
  <c r="K37" i="4"/>
  <c r="J37" i="4"/>
  <c r="J52" i="4"/>
  <c r="K52" i="4"/>
  <c r="K55" i="4"/>
  <c r="J55" i="4"/>
  <c r="K76" i="4"/>
  <c r="J76" i="4"/>
  <c r="J92" i="4"/>
  <c r="K92" i="4"/>
  <c r="K113" i="4"/>
  <c r="J113" i="4"/>
  <c r="J14" i="4"/>
  <c r="K14" i="4"/>
  <c r="K79" i="4"/>
  <c r="J79" i="4"/>
  <c r="K27" i="4"/>
  <c r="J27" i="4"/>
  <c r="K38" i="4"/>
  <c r="J38" i="4"/>
  <c r="H128" i="4"/>
  <c r="I127" i="4"/>
  <c r="J134" i="4"/>
  <c r="K134" i="4"/>
  <c r="K112" i="4"/>
  <c r="J112" i="4"/>
  <c r="K49" i="4"/>
  <c r="J49" i="4"/>
  <c r="J58" i="4"/>
  <c r="K58" i="4"/>
  <c r="I69" i="4"/>
  <c r="H73" i="4"/>
  <c r="H102" i="4"/>
  <c r="I89" i="4"/>
  <c r="J100" i="4"/>
  <c r="K100" i="4"/>
  <c r="K123" i="4"/>
  <c r="J123" i="4"/>
  <c r="K13" i="4"/>
  <c r="J13" i="4"/>
  <c r="K33" i="4"/>
  <c r="J33" i="4"/>
  <c r="J44" i="4"/>
  <c r="K44" i="4"/>
  <c r="K51" i="4"/>
  <c r="J51" i="4"/>
  <c r="K72" i="4"/>
  <c r="J72" i="4"/>
  <c r="J88" i="4"/>
  <c r="K88" i="4"/>
  <c r="K107" i="4"/>
  <c r="J107" i="4"/>
  <c r="K15" i="4"/>
  <c r="J15" i="4"/>
  <c r="K59" i="4"/>
  <c r="J59" i="4"/>
  <c r="J70" i="4"/>
  <c r="K70" i="4"/>
  <c r="J82" i="4"/>
  <c r="K82" i="4"/>
  <c r="K101" i="4"/>
  <c r="J101" i="4"/>
  <c r="J108" i="4"/>
  <c r="K108" i="4"/>
  <c r="K133" i="4"/>
  <c r="J133" i="4"/>
  <c r="K25" i="4"/>
  <c r="J25" i="4"/>
  <c r="H41" i="4"/>
  <c r="I36" i="4"/>
  <c r="H48" i="4"/>
  <c r="I43" i="4"/>
  <c r="K54" i="4"/>
  <c r="J54" i="4"/>
  <c r="K143" i="4"/>
  <c r="J143" i="4"/>
  <c r="K99" i="4"/>
  <c r="J99" i="4"/>
  <c r="K65" i="4"/>
  <c r="J65" i="4"/>
  <c r="J78" i="4"/>
  <c r="K78" i="4"/>
  <c r="K22" i="4"/>
  <c r="J22" i="4"/>
  <c r="K115" i="4"/>
  <c r="J115" i="4"/>
  <c r="J114" i="4"/>
  <c r="K114" i="4"/>
  <c r="K141" i="4"/>
  <c r="J141" i="4"/>
  <c r="H16" i="4"/>
  <c r="I8" i="4"/>
  <c r="K53" i="4"/>
  <c r="J53" i="4"/>
  <c r="H67" i="4"/>
  <c r="I62" i="4"/>
  <c r="K77" i="4"/>
  <c r="J77" i="4"/>
  <c r="K93" i="4"/>
  <c r="J93" i="4"/>
  <c r="I104" i="4"/>
  <c r="H116" i="4"/>
  <c r="K129" i="4"/>
  <c r="J129" i="4"/>
  <c r="K17" i="4"/>
  <c r="J17" i="4"/>
  <c r="H87" i="4"/>
  <c r="I75" i="4"/>
  <c r="K23" i="4"/>
  <c r="J23" i="4"/>
  <c r="K30" i="4"/>
  <c r="J30" i="4"/>
  <c r="K125" i="4"/>
  <c r="J125" i="4"/>
  <c r="J120" i="4"/>
  <c r="K120" i="4"/>
  <c r="K90" i="4"/>
  <c r="J90" i="4"/>
  <c r="K45" i="4"/>
  <c r="J45" i="4"/>
  <c r="J56" i="4"/>
  <c r="K56" i="4"/>
  <c r="K61" i="4"/>
  <c r="J61" i="4"/>
  <c r="K85" i="4"/>
  <c r="J85" i="4"/>
  <c r="J96" i="4"/>
  <c r="K96" i="4"/>
  <c r="K117" i="4"/>
  <c r="J117" i="4"/>
  <c r="K10" i="4"/>
  <c r="J10" i="4"/>
  <c r="J20" i="4"/>
  <c r="K20" i="4"/>
  <c r="K31" i="4"/>
  <c r="J31" i="4"/>
  <c r="K42" i="4"/>
  <c r="J42" i="4"/>
  <c r="K131" i="4"/>
  <c r="J131" i="4"/>
  <c r="J142" i="4"/>
  <c r="K142" i="4"/>
  <c r="K122" i="4"/>
  <c r="J122" i="4"/>
  <c r="K9" i="4"/>
  <c r="J9" i="4"/>
  <c r="M99" i="4" l="1"/>
  <c r="M98" i="4"/>
  <c r="M105" i="4"/>
  <c r="M106" i="4"/>
  <c r="M15" i="4"/>
  <c r="M33" i="4"/>
  <c r="M19" i="4"/>
  <c r="M113" i="4"/>
  <c r="M56" i="4"/>
  <c r="M58" i="4"/>
  <c r="M84" i="4"/>
  <c r="M122" i="4"/>
  <c r="M131" i="4"/>
  <c r="M10" i="4"/>
  <c r="M61" i="4"/>
  <c r="M45" i="4"/>
  <c r="M30" i="4"/>
  <c r="M129" i="4"/>
  <c r="M93" i="4"/>
  <c r="M22" i="4"/>
  <c r="M65" i="4"/>
  <c r="M143" i="4"/>
  <c r="M25" i="4"/>
  <c r="M59" i="4"/>
  <c r="M107" i="4"/>
  <c r="M72" i="4"/>
  <c r="M13" i="4"/>
  <c r="M49" i="4"/>
  <c r="M38" i="4"/>
  <c r="M79" i="4"/>
  <c r="M76" i="4"/>
  <c r="M35" i="4"/>
  <c r="M11" i="4"/>
  <c r="M103" i="4"/>
  <c r="M68" i="4"/>
  <c r="M137" i="4"/>
  <c r="M111" i="4"/>
  <c r="M136" i="4"/>
  <c r="M139" i="4"/>
  <c r="M39" i="4"/>
  <c r="M21" i="4"/>
  <c r="M71" i="4"/>
  <c r="M31" i="4"/>
  <c r="M78" i="4"/>
  <c r="M70" i="4"/>
  <c r="M88" i="4"/>
  <c r="M92" i="4"/>
  <c r="M28" i="4"/>
  <c r="M12" i="4"/>
  <c r="M32" i="4"/>
  <c r="M20" i="4"/>
  <c r="M14" i="4"/>
  <c r="M110" i="4"/>
  <c r="M117" i="4"/>
  <c r="M90" i="4"/>
  <c r="M23" i="4"/>
  <c r="M77" i="4"/>
  <c r="M53" i="4"/>
  <c r="M115" i="4"/>
  <c r="M54" i="4"/>
  <c r="M133" i="4"/>
  <c r="M101" i="4"/>
  <c r="M51" i="4"/>
  <c r="M123" i="4"/>
  <c r="M112" i="4"/>
  <c r="M27" i="4"/>
  <c r="M55" i="4"/>
  <c r="M37" i="4"/>
  <c r="M83" i="4"/>
  <c r="M46" i="4"/>
  <c r="M47" i="4"/>
  <c r="M29" i="4"/>
  <c r="M63" i="4"/>
  <c r="M91" i="4"/>
  <c r="M86" i="4"/>
  <c r="M121" i="4"/>
  <c r="M9" i="4"/>
  <c r="M42" i="4"/>
  <c r="M85" i="4"/>
  <c r="M125" i="4"/>
  <c r="M17" i="4"/>
  <c r="M141" i="4"/>
  <c r="M96" i="4"/>
  <c r="M120" i="4"/>
  <c r="M114" i="4"/>
  <c r="M108" i="4"/>
  <c r="M82" i="4"/>
  <c r="M44" i="4"/>
  <c r="M100" i="4"/>
  <c r="M134" i="4"/>
  <c r="M52" i="4"/>
  <c r="M40" i="4"/>
  <c r="M74" i="4"/>
  <c r="I41" i="4"/>
  <c r="J36" i="4"/>
  <c r="J41" i="4" s="1"/>
  <c r="K36" i="4"/>
  <c r="K89" i="4"/>
  <c r="I102" i="4"/>
  <c r="J89" i="4"/>
  <c r="J102" i="4" s="1"/>
  <c r="K127" i="4"/>
  <c r="J127" i="4"/>
  <c r="J128" i="4" s="1"/>
  <c r="I128" i="4"/>
  <c r="K18" i="4"/>
  <c r="J18" i="4"/>
  <c r="J24" i="4" s="1"/>
  <c r="I24" i="4"/>
  <c r="I60" i="4"/>
  <c r="K50" i="4"/>
  <c r="J50" i="4"/>
  <c r="J60" i="4" s="1"/>
  <c r="J104" i="4"/>
  <c r="J116" i="4" s="1"/>
  <c r="I116" i="4"/>
  <c r="K104" i="4"/>
  <c r="I87" i="4"/>
  <c r="K75" i="4"/>
  <c r="J75" i="4"/>
  <c r="J87" i="4" s="1"/>
  <c r="I67" i="4"/>
  <c r="J62" i="4"/>
  <c r="J67" i="4" s="1"/>
  <c r="K62" i="4"/>
  <c r="J8" i="4"/>
  <c r="J16" i="4" s="1"/>
  <c r="K8" i="4"/>
  <c r="I16" i="4"/>
  <c r="K43" i="4"/>
  <c r="I48" i="4"/>
  <c r="J43" i="4"/>
  <c r="J48" i="4" s="1"/>
  <c r="K132" i="4"/>
  <c r="J132" i="4"/>
  <c r="J138" i="4" s="1"/>
  <c r="I138" i="4"/>
  <c r="J118" i="4"/>
  <c r="J124" i="4" s="1"/>
  <c r="I124" i="4"/>
  <c r="K118" i="4"/>
  <c r="I34" i="4"/>
  <c r="K26" i="4"/>
  <c r="J26" i="4"/>
  <c r="J34" i="4" s="1"/>
  <c r="H130" i="4"/>
  <c r="H144" i="4"/>
  <c r="I73" i="4"/>
  <c r="K69" i="4"/>
  <c r="J69" i="4"/>
  <c r="J73" i="4" s="1"/>
  <c r="M75" i="4" l="1"/>
  <c r="M43" i="4"/>
  <c r="M62" i="4"/>
  <c r="M18" i="4"/>
  <c r="M26" i="4"/>
  <c r="M50" i="4"/>
  <c r="M8" i="4"/>
  <c r="M104" i="4"/>
  <c r="M36" i="4"/>
  <c r="M118" i="4"/>
  <c r="M89" i="4"/>
  <c r="M69" i="4"/>
  <c r="M132" i="4"/>
  <c r="M127" i="4"/>
  <c r="K124" i="4"/>
  <c r="M124" i="4" s="1"/>
  <c r="K48" i="4"/>
  <c r="M48" i="4" s="1"/>
  <c r="K67" i="4"/>
  <c r="M67" i="4" s="1"/>
  <c r="K87" i="4"/>
  <c r="M87" i="4" s="1"/>
  <c r="K102" i="4"/>
  <c r="M102" i="4" s="1"/>
  <c r="J144" i="4"/>
  <c r="J130" i="4"/>
  <c r="J140" i="4" s="1"/>
  <c r="K73" i="4"/>
  <c r="M73" i="4" s="1"/>
  <c r="K138" i="4"/>
  <c r="M138" i="4" s="1"/>
  <c r="I144" i="4"/>
  <c r="I130" i="4"/>
  <c r="I140" i="4" s="1"/>
  <c r="K128" i="4"/>
  <c r="M128" i="4" s="1"/>
  <c r="K41" i="4"/>
  <c r="M41" i="4" s="1"/>
  <c r="K34" i="4"/>
  <c r="M34" i="4" s="1"/>
  <c r="K16" i="4"/>
  <c r="M16" i="4" s="1"/>
  <c r="K116" i="4"/>
  <c r="M116" i="4" s="1"/>
  <c r="K60" i="4"/>
  <c r="M60" i="4" s="1"/>
  <c r="K24" i="4"/>
  <c r="M24" i="4" s="1"/>
  <c r="K130" i="4" l="1"/>
  <c r="M130" i="4" s="1"/>
  <c r="K144" i="4"/>
  <c r="M144" i="4" s="1"/>
  <c r="K140" i="4" l="1"/>
  <c r="M140" i="4" s="1"/>
</calcChain>
</file>

<file path=xl/sharedStrings.xml><?xml version="1.0" encoding="utf-8"?>
<sst xmlns="http://schemas.openxmlformats.org/spreadsheetml/2006/main" count="316" uniqueCount="151">
  <si>
    <t>Département</t>
  </si>
  <si>
    <t xml:space="preserve"> </t>
  </si>
  <si>
    <t>POP 2013</t>
  </si>
  <si>
    <t>REF</t>
  </si>
  <si>
    <t>D</t>
  </si>
  <si>
    <t>vide</t>
  </si>
  <si>
    <t>Paris</t>
  </si>
  <si>
    <t>Île-de-France</t>
  </si>
  <si>
    <t>Seine-et-Marne</t>
  </si>
  <si>
    <t>Yvelines</t>
  </si>
  <si>
    <t>Essonne</t>
  </si>
  <si>
    <t>Hauts-de-Seine</t>
  </si>
  <si>
    <t>Seine-Saint-Denis</t>
  </si>
  <si>
    <t>Val-de-Marne</t>
  </si>
  <si>
    <t>Val-d'Oise</t>
  </si>
  <si>
    <t>Sous-total</t>
  </si>
  <si>
    <t>Cher</t>
  </si>
  <si>
    <t>Centre-Val de Loire</t>
  </si>
  <si>
    <t>Eure-et-Loir</t>
  </si>
  <si>
    <t>Indre</t>
  </si>
  <si>
    <t>Indre-et-Loire</t>
  </si>
  <si>
    <t>Loir-et-Cher</t>
  </si>
  <si>
    <t>Loiret</t>
  </si>
  <si>
    <t>Côte-d'Or</t>
  </si>
  <si>
    <t>Bourgogne-Franche-Comté</t>
  </si>
  <si>
    <t>Nièvre</t>
  </si>
  <si>
    <t>Saône-et-Loire</t>
  </si>
  <si>
    <t>Yonne</t>
  </si>
  <si>
    <t>Doubs</t>
  </si>
  <si>
    <t>Jura</t>
  </si>
  <si>
    <t>Haute-Saône</t>
  </si>
  <si>
    <t>Territoire de Belfort</t>
  </si>
  <si>
    <t>Calvados</t>
  </si>
  <si>
    <t>Normandie</t>
  </si>
  <si>
    <t>Manche</t>
  </si>
  <si>
    <t>Orne</t>
  </si>
  <si>
    <t>Eure</t>
  </si>
  <si>
    <t>Seine-Maritime</t>
  </si>
  <si>
    <t>Nord</t>
  </si>
  <si>
    <t>Pas-de-Calais</t>
  </si>
  <si>
    <t>02</t>
  </si>
  <si>
    <t>Aisne</t>
  </si>
  <si>
    <t>Oise</t>
  </si>
  <si>
    <t>Somme</t>
  </si>
  <si>
    <t>Bas-Rhin</t>
  </si>
  <si>
    <t>Haut-Rhin</t>
  </si>
  <si>
    <t>08</t>
  </si>
  <si>
    <t>Ardennes</t>
  </si>
  <si>
    <t>Aube</t>
  </si>
  <si>
    <t>Marne</t>
  </si>
  <si>
    <t>Haute-Marne</t>
  </si>
  <si>
    <t>Meurthe-et-Moselle</t>
  </si>
  <si>
    <t>Meuse</t>
  </si>
  <si>
    <t>Moselle</t>
  </si>
  <si>
    <t>Vosges</t>
  </si>
  <si>
    <t>Loire-Atlantique</t>
  </si>
  <si>
    <t>Pays de la Loire</t>
  </si>
  <si>
    <t>Maine-et-Loire</t>
  </si>
  <si>
    <t>Mayenne</t>
  </si>
  <si>
    <t>Sarthe</t>
  </si>
  <si>
    <t>Vendée</t>
  </si>
  <si>
    <t>Côtes-d'Armor</t>
  </si>
  <si>
    <t>Bretagne</t>
  </si>
  <si>
    <t>Finistère</t>
  </si>
  <si>
    <t>Ille-et-Vilaine</t>
  </si>
  <si>
    <t>Morbihan</t>
  </si>
  <si>
    <t>Dordogne</t>
  </si>
  <si>
    <t>Gironde</t>
  </si>
  <si>
    <t>Landes</t>
  </si>
  <si>
    <t>Lot-et-Garonne</t>
  </si>
  <si>
    <t>Pyrénées-Atlantiques</t>
  </si>
  <si>
    <t>Corrèze</t>
  </si>
  <si>
    <t>Creuse</t>
  </si>
  <si>
    <t>Haute-Vienne</t>
  </si>
  <si>
    <t>Charente</t>
  </si>
  <si>
    <t>Charente-Maritime</t>
  </si>
  <si>
    <t>Deux-Sèvres</t>
  </si>
  <si>
    <t>Vienne</t>
  </si>
  <si>
    <t>Aude</t>
  </si>
  <si>
    <t>Gard</t>
  </si>
  <si>
    <t>Hérault</t>
  </si>
  <si>
    <t>Lozère</t>
  </si>
  <si>
    <t>Pyrénées-Orientales</t>
  </si>
  <si>
    <t>09</t>
  </si>
  <si>
    <t>Ariège</t>
  </si>
  <si>
    <t>Aveyron</t>
  </si>
  <si>
    <t>Haute-Garonne</t>
  </si>
  <si>
    <t>Gers</t>
  </si>
  <si>
    <t>Lot</t>
  </si>
  <si>
    <t>Hautes-Pyrénées</t>
  </si>
  <si>
    <t>Tarn</t>
  </si>
  <si>
    <t>Tarn-et-Garonne</t>
  </si>
  <si>
    <t>03</t>
  </si>
  <si>
    <t>Allier</t>
  </si>
  <si>
    <t>Auvergne-Rhône-Alpes</t>
  </si>
  <si>
    <t>Cantal</t>
  </si>
  <si>
    <t>Haute-Loire</t>
  </si>
  <si>
    <t>Puy-de-Dôme</t>
  </si>
  <si>
    <t>01</t>
  </si>
  <si>
    <t>Ain</t>
  </si>
  <si>
    <t>07</t>
  </si>
  <si>
    <t>Ardèche</t>
  </si>
  <si>
    <t>Drôme</t>
  </si>
  <si>
    <t>Isère</t>
  </si>
  <si>
    <t>Loire</t>
  </si>
  <si>
    <t>Rhône</t>
  </si>
  <si>
    <t>Savoie</t>
  </si>
  <si>
    <t>Haute-Savoie</t>
  </si>
  <si>
    <t>04</t>
  </si>
  <si>
    <t>Alpes-de-Haute-Provence</t>
  </si>
  <si>
    <t>Provence-Alpes-Côte d'Azur</t>
  </si>
  <si>
    <t>05</t>
  </si>
  <si>
    <t>Hautes-Alpes</t>
  </si>
  <si>
    <t>06</t>
  </si>
  <si>
    <t>Alpes-Maritimes</t>
  </si>
  <si>
    <t>Bouches-du-Rhône</t>
  </si>
  <si>
    <t>Var</t>
  </si>
  <si>
    <t>Vaucluse</t>
  </si>
  <si>
    <t>2A</t>
  </si>
  <si>
    <t>Corse-du-Sud</t>
  </si>
  <si>
    <t>Corse</t>
  </si>
  <si>
    <t>2B</t>
  </si>
  <si>
    <t>Haute-Corse</t>
  </si>
  <si>
    <t xml:space="preserve"> Guadeloupe</t>
  </si>
  <si>
    <t xml:space="preserve"> Martinique</t>
  </si>
  <si>
    <t xml:space="preserve"> Guyane</t>
  </si>
  <si>
    <t xml:space="preserve"> Réunion</t>
  </si>
  <si>
    <t xml:space="preserve"> Mayotte</t>
  </si>
  <si>
    <t xml:space="preserve"> Polynésie</t>
  </si>
  <si>
    <t>Total général</t>
  </si>
  <si>
    <t>Grand Est</t>
  </si>
  <si>
    <t>Nouvelle Aquitaine</t>
  </si>
  <si>
    <t>Occitanie</t>
  </si>
  <si>
    <t>Hauts de France</t>
  </si>
  <si>
    <t>sous-total</t>
  </si>
  <si>
    <t>clé hbts</t>
  </si>
  <si>
    <t>plateforme de mobilité</t>
  </si>
  <si>
    <t>nvelle clé hbts</t>
  </si>
  <si>
    <t xml:space="preserve"> dont petites assoc 2/3</t>
  </si>
  <si>
    <t xml:space="preserve"> dont sport et culture 1/3</t>
  </si>
  <si>
    <t>env des 10,5M</t>
  </si>
  <si>
    <t>Avec seuil de 50K pour petits dpts</t>
  </si>
  <si>
    <t>seuils 50K</t>
  </si>
  <si>
    <t>répartition</t>
  </si>
  <si>
    <t xml:space="preserve">NB :  les montants présentés au niveau départemental restent indicatifs et seront notifiés définitivement aux préfets de départements par les responsables de programme. </t>
  </si>
  <si>
    <t>Crédits complémentaires Cités de l'emploi</t>
  </si>
  <si>
    <t>Cités de l'emploi complémentaires</t>
  </si>
  <si>
    <t>Subventions Quartiers d'été, en €</t>
  </si>
  <si>
    <t>Total</t>
  </si>
  <si>
    <t>Outre-Mer</t>
  </si>
  <si>
    <t>Annexe 2 Quartiers d'été- Répartition des dotations sur le programme 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</si>
</sst>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Arial"/>
      <family val="2"/>
    </font>
    <font>
      <sz val="9"/>
      <color rgb="FF333333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128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 wrapText="1"/>
    </xf>
    <xf numFmtId="164" fontId="2" fillId="4" borderId="3" xfId="1" applyNumberFormat="1" applyFont="1" applyFill="1" applyBorder="1" applyAlignment="1">
      <alignment horizontal="center" vertical="center" wrapText="1"/>
    </xf>
    <xf numFmtId="0" fontId="2" fillId="0" borderId="0" xfId="0" applyFont="1"/>
    <xf numFmtId="164" fontId="2" fillId="3" borderId="7" xfId="1" applyNumberFormat="1" applyFont="1" applyFill="1" applyBorder="1" applyAlignment="1">
      <alignment horizontal="center" vertical="center" wrapText="1"/>
    </xf>
    <xf numFmtId="164" fontId="2" fillId="4" borderId="6" xfId="1" applyNumberFormat="1" applyFont="1" applyFill="1" applyBorder="1" applyAlignment="1">
      <alignment horizontal="center" vertical="center" wrapText="1"/>
    </xf>
    <xf numFmtId="164" fontId="3" fillId="3" borderId="7" xfId="1" applyNumberFormat="1" applyFont="1" applyFill="1" applyBorder="1" applyAlignment="1">
      <alignment horizontal="center" vertical="center" wrapText="1"/>
    </xf>
    <xf numFmtId="164" fontId="7" fillId="4" borderId="11" xfId="1" applyNumberFormat="1" applyFont="1" applyFill="1" applyBorder="1" applyAlignment="1">
      <alignment horizontal="center" vertical="center" wrapText="1"/>
    </xf>
    <xf numFmtId="164" fontId="7" fillId="4" borderId="13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64" fontId="2" fillId="0" borderId="5" xfId="1" applyNumberFormat="1" applyFont="1" applyBorder="1"/>
    <xf numFmtId="164" fontId="2" fillId="0" borderId="6" xfId="1" applyNumberFormat="1" applyFont="1" applyBorder="1"/>
    <xf numFmtId="164" fontId="2" fillId="0" borderId="0" xfId="1" applyNumberFormat="1" applyFont="1" applyBorder="1"/>
    <xf numFmtId="164" fontId="2" fillId="3" borderId="5" xfId="1" applyNumberFormat="1" applyFont="1" applyFill="1" applyBorder="1"/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/>
    <xf numFmtId="164" fontId="2" fillId="0" borderId="2" xfId="1" applyNumberFormat="1" applyFont="1" applyBorder="1"/>
    <xf numFmtId="49" fontId="2" fillId="0" borderId="5" xfId="0" applyNumberFormat="1" applyFont="1" applyFill="1" applyBorder="1" applyAlignment="1">
      <alignment horizontal="center" vertical="center"/>
    </xf>
    <xf numFmtId="164" fontId="10" fillId="3" borderId="5" xfId="1" applyNumberFormat="1" applyFont="1" applyFill="1" applyBorder="1" applyAlignment="1">
      <alignment horizontal="right" vertical="center" wrapText="1"/>
    </xf>
    <xf numFmtId="164" fontId="3" fillId="3" borderId="5" xfId="1" applyNumberFormat="1" applyFont="1" applyFill="1" applyBorder="1"/>
    <xf numFmtId="0" fontId="12" fillId="0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4" fontId="2" fillId="0" borderId="8" xfId="1" applyNumberFormat="1" applyFont="1" applyBorder="1"/>
    <xf numFmtId="164" fontId="2" fillId="0" borderId="9" xfId="1" applyNumberFormat="1" applyFont="1" applyBorder="1"/>
    <xf numFmtId="164" fontId="2" fillId="0" borderId="10" xfId="1" applyNumberFormat="1" applyFont="1" applyBorder="1"/>
    <xf numFmtId="164" fontId="2" fillId="3" borderId="8" xfId="1" applyNumberFormat="1" applyFont="1" applyFill="1" applyBorder="1"/>
    <xf numFmtId="0" fontId="12" fillId="0" borderId="5" xfId="0" applyFont="1" applyFill="1" applyBorder="1" applyAlignment="1">
      <alignment vertical="center"/>
    </xf>
    <xf numFmtId="164" fontId="2" fillId="0" borderId="3" xfId="1" applyNumberFormat="1" applyFont="1" applyBorder="1"/>
    <xf numFmtId="164" fontId="2" fillId="3" borderId="9" xfId="1" applyNumberFormat="1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164" fontId="2" fillId="5" borderId="8" xfId="1" applyNumberFormat="1" applyFont="1" applyFill="1" applyBorder="1"/>
    <xf numFmtId="164" fontId="2" fillId="5" borderId="10" xfId="1" applyNumberFormat="1" applyFont="1" applyFill="1" applyBorder="1"/>
    <xf numFmtId="164" fontId="2" fillId="5" borderId="9" xfId="1" applyNumberFormat="1" applyFont="1" applyFill="1" applyBorder="1"/>
    <xf numFmtId="164" fontId="2" fillId="0" borderId="0" xfId="1" applyNumberFormat="1" applyFont="1"/>
    <xf numFmtId="164" fontId="2" fillId="4" borderId="0" xfId="1" applyNumberFormat="1" applyFont="1" applyFill="1"/>
    <xf numFmtId="49" fontId="3" fillId="4" borderId="12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4" fontId="10" fillId="3" borderId="5" xfId="1" applyNumberFormat="1" applyFont="1" applyFill="1" applyBorder="1" applyAlignment="1">
      <alignment horizontal="center" vertical="center" wrapText="1"/>
    </xf>
    <xf numFmtId="164" fontId="10" fillId="4" borderId="7" xfId="1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64" fontId="2" fillId="3" borderId="5" xfId="1" applyNumberFormat="1" applyFont="1" applyFill="1" applyBorder="1" applyAlignment="1">
      <alignment horizontal="center" vertical="center"/>
    </xf>
    <xf numFmtId="164" fontId="2" fillId="4" borderId="7" xfId="1" applyNumberFormat="1" applyFont="1" applyFill="1" applyBorder="1" applyAlignment="1">
      <alignment horizontal="center" vertical="center"/>
    </xf>
    <xf numFmtId="0" fontId="6" fillId="4" borderId="0" xfId="2" applyFont="1" applyFill="1" applyBorder="1" applyAlignment="1">
      <alignment horizontal="center" vertical="center"/>
    </xf>
    <xf numFmtId="0" fontId="5" fillId="4" borderId="0" xfId="2" applyFont="1" applyFill="1" applyBorder="1" applyAlignment="1">
      <alignment horizontal="center" vertical="center"/>
    </xf>
    <xf numFmtId="164" fontId="3" fillId="3" borderId="5" xfId="1" applyNumberFormat="1" applyFont="1" applyFill="1" applyBorder="1" applyAlignment="1">
      <alignment horizontal="center" vertical="center"/>
    </xf>
    <xf numFmtId="164" fontId="2" fillId="6" borderId="6" xfId="1" applyNumberFormat="1" applyFont="1" applyFill="1" applyBorder="1" applyAlignment="1">
      <alignment horizontal="center" vertical="center" wrapText="1"/>
    </xf>
    <xf numFmtId="164" fontId="10" fillId="6" borderId="5" xfId="1" applyNumberFormat="1" applyFont="1" applyFill="1" applyBorder="1" applyAlignment="1">
      <alignment horizontal="right" vertical="center" wrapText="1"/>
    </xf>
    <xf numFmtId="164" fontId="10" fillId="6" borderId="7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164" fontId="12" fillId="0" borderId="5" xfId="1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vertical="center"/>
    </xf>
    <xf numFmtId="164" fontId="2" fillId="5" borderId="1" xfId="1" applyNumberFormat="1" applyFont="1" applyFill="1" applyBorder="1"/>
    <xf numFmtId="164" fontId="2" fillId="5" borderId="2" xfId="1" applyNumberFormat="1" applyFont="1" applyFill="1" applyBorder="1"/>
    <xf numFmtId="0" fontId="13" fillId="8" borderId="0" xfId="0" applyFont="1" applyFill="1" applyAlignment="1">
      <alignment horizontal="center" vertical="center" wrapText="1"/>
    </xf>
    <xf numFmtId="164" fontId="13" fillId="8" borderId="0" xfId="1" applyNumberFormat="1" applyFont="1" applyFill="1" applyAlignment="1">
      <alignment horizontal="center" vertical="center" wrapText="1"/>
    </xf>
    <xf numFmtId="0" fontId="13" fillId="8" borderId="0" xfId="0" applyFont="1" applyFill="1"/>
    <xf numFmtId="164" fontId="13" fillId="8" borderId="0" xfId="1" applyNumberFormat="1" applyFont="1" applyFill="1"/>
    <xf numFmtId="164" fontId="13" fillId="8" borderId="0" xfId="0" applyNumberFormat="1" applyFont="1" applyFill="1"/>
    <xf numFmtId="164" fontId="3" fillId="8" borderId="5" xfId="1" applyNumberFormat="1" applyFont="1" applyFill="1" applyBorder="1" applyAlignment="1">
      <alignment horizontal="center" vertical="center"/>
    </xf>
    <xf numFmtId="164" fontId="3" fillId="8" borderId="5" xfId="1" applyNumberFormat="1" applyFont="1" applyFill="1" applyBorder="1"/>
    <xf numFmtId="164" fontId="2" fillId="8" borderId="8" xfId="1" applyNumberFormat="1" applyFont="1" applyFill="1" applyBorder="1"/>
    <xf numFmtId="164" fontId="2" fillId="8" borderId="9" xfId="1" applyNumberFormat="1" applyFont="1" applyFill="1" applyBorder="1"/>
    <xf numFmtId="164" fontId="3" fillId="7" borderId="5" xfId="1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2" fillId="0" borderId="0" xfId="0" applyFont="1" applyBorder="1"/>
    <xf numFmtId="0" fontId="2" fillId="0" borderId="6" xfId="0" applyFont="1" applyBorder="1"/>
    <xf numFmtId="164" fontId="3" fillId="0" borderId="5" xfId="0" applyNumberFormat="1" applyFont="1" applyBorder="1"/>
    <xf numFmtId="164" fontId="2" fillId="0" borderId="0" xfId="0" applyNumberFormat="1" applyFont="1" applyBorder="1"/>
    <xf numFmtId="164" fontId="2" fillId="0" borderId="6" xfId="0" applyNumberFormat="1" applyFont="1" applyBorder="1"/>
    <xf numFmtId="164" fontId="3" fillId="3" borderId="7" xfId="1" applyNumberFormat="1" applyFont="1" applyFill="1" applyBorder="1" applyAlignment="1">
      <alignment horizontal="center" vertical="center"/>
    </xf>
    <xf numFmtId="164" fontId="3" fillId="3" borderId="7" xfId="1" applyNumberFormat="1" applyFont="1" applyFill="1" applyBorder="1"/>
    <xf numFmtId="164" fontId="3" fillId="6" borderId="5" xfId="0" applyNumberFormat="1" applyFont="1" applyFill="1" applyBorder="1"/>
    <xf numFmtId="164" fontId="2" fillId="3" borderId="15" xfId="1" applyNumberFormat="1" applyFont="1" applyFill="1" applyBorder="1"/>
    <xf numFmtId="164" fontId="2" fillId="3" borderId="10" xfId="1" applyNumberFormat="1" applyFont="1" applyFill="1" applyBorder="1"/>
    <xf numFmtId="164" fontId="12" fillId="0" borderId="6" xfId="1" applyNumberFormat="1" applyFont="1" applyFill="1" applyBorder="1" applyAlignment="1">
      <alignment vertical="center"/>
    </xf>
    <xf numFmtId="164" fontId="2" fillId="5" borderId="3" xfId="1" applyNumberFormat="1" applyFont="1" applyFill="1" applyBorder="1"/>
    <xf numFmtId="0" fontId="2" fillId="0" borderId="7" xfId="0" applyFont="1" applyBorder="1"/>
    <xf numFmtId="164" fontId="2" fillId="5" borderId="15" xfId="1" applyNumberFormat="1" applyFont="1" applyFill="1" applyBorder="1"/>
    <xf numFmtId="0" fontId="2" fillId="0" borderId="11" xfId="0" applyFont="1" applyBorder="1"/>
    <xf numFmtId="0" fontId="3" fillId="10" borderId="7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3" fontId="2" fillId="0" borderId="7" xfId="0" applyNumberFormat="1" applyFont="1" applyBorder="1"/>
    <xf numFmtId="0" fontId="2" fillId="0" borderId="7" xfId="0" applyFont="1" applyFill="1" applyBorder="1"/>
    <xf numFmtId="164" fontId="3" fillId="0" borderId="7" xfId="1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/>
    <xf numFmtId="164" fontId="2" fillId="0" borderId="15" xfId="1" applyNumberFormat="1" applyFont="1" applyFill="1" applyBorder="1"/>
    <xf numFmtId="0" fontId="13" fillId="6" borderId="0" xfId="0" applyFont="1" applyFill="1"/>
    <xf numFmtId="164" fontId="13" fillId="6" borderId="0" xfId="0" applyNumberFormat="1" applyFont="1" applyFill="1"/>
    <xf numFmtId="164" fontId="13" fillId="6" borderId="0" xfId="1" applyNumberFormat="1" applyFont="1" applyFill="1"/>
    <xf numFmtId="164" fontId="2" fillId="4" borderId="6" xfId="0" applyNumberFormat="1" applyFont="1" applyFill="1" applyBorder="1"/>
    <xf numFmtId="49" fontId="2" fillId="4" borderId="5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49" fontId="11" fillId="4" borderId="5" xfId="0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49" fontId="12" fillId="4" borderId="5" xfId="0" applyNumberFormat="1" applyFont="1" applyFill="1" applyBorder="1" applyAlignment="1">
      <alignment horizontal="center" vertical="center"/>
    </xf>
    <xf numFmtId="49" fontId="11" fillId="4" borderId="5" xfId="0" applyNumberFormat="1" applyFont="1" applyFill="1" applyBorder="1" applyAlignment="1">
      <alignment horizontal="left" vertical="center"/>
    </xf>
    <xf numFmtId="49" fontId="6" fillId="4" borderId="5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2" fillId="4" borderId="8" xfId="0" applyFont="1" applyFill="1" applyBorder="1"/>
    <xf numFmtId="0" fontId="2" fillId="4" borderId="9" xfId="0" applyFont="1" applyFill="1" applyBorder="1"/>
    <xf numFmtId="0" fontId="12" fillId="4" borderId="5" xfId="0" applyFont="1" applyFill="1" applyBorder="1" applyAlignment="1">
      <alignment vertical="center"/>
    </xf>
    <xf numFmtId="0" fontId="3" fillId="10" borderId="7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left"/>
    </xf>
    <xf numFmtId="164" fontId="2" fillId="0" borderId="9" xfId="1" applyNumberFormat="1" applyFont="1" applyBorder="1" applyAlignment="1">
      <alignment horizontal="left"/>
    </xf>
    <xf numFmtId="164" fontId="2" fillId="0" borderId="10" xfId="1" applyNumberFormat="1" applyFont="1" applyBorder="1" applyAlignment="1">
      <alignment horizontal="left"/>
    </xf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7"/>
  <sheetViews>
    <sheetView tabSelected="1" view="pageLayout" topLeftCell="A128" zoomScale="90" zoomScaleNormal="100" zoomScalePageLayoutView="90" workbookViewId="0">
      <selection activeCell="A3" sqref="A3"/>
    </sheetView>
  </sheetViews>
  <sheetFormatPr baseColWidth="10" defaultColWidth="11.42578125" defaultRowHeight="12" outlineLevelCol="2" x14ac:dyDescent="0.2"/>
  <cols>
    <col min="1" max="1" width="11.42578125" style="12" customWidth="1"/>
    <col min="2" max="2" width="16.42578125" style="12" customWidth="1"/>
    <col min="3" max="3" width="22.5703125" style="12" customWidth="1"/>
    <col min="4" max="4" width="11.28515625" style="41" hidden="1" customWidth="1" outlineLevel="2"/>
    <col min="5" max="5" width="16.140625" style="42" hidden="1" customWidth="1" outlineLevel="2"/>
    <col min="6" max="6" width="10.28515625" style="6" hidden="1" customWidth="1" outlineLevel="1" collapsed="1"/>
    <col min="7" max="7" width="0.140625" style="6" hidden="1" customWidth="1" outlineLevel="1"/>
    <col min="8" max="8" width="10.85546875" style="41" hidden="1" customWidth="1" outlineLevel="1"/>
    <col min="9" max="9" width="15.42578125" style="57" hidden="1" customWidth="1" collapsed="1"/>
    <col min="10" max="11" width="10.5703125" style="6" hidden="1" customWidth="1"/>
    <col min="12" max="12" width="10.42578125" style="6" hidden="1" customWidth="1"/>
    <col min="13" max="13" width="13.140625" style="6" customWidth="1"/>
    <col min="14" max="14" width="4.7109375" style="6" customWidth="1"/>
    <col min="15" max="15" width="13.85546875" style="6" customWidth="1"/>
    <col min="16" max="16384" width="11.42578125" style="6"/>
  </cols>
  <sheetData>
    <row r="1" spans="1:15" ht="12.75" hidden="1" thickBot="1" x14ac:dyDescent="0.25">
      <c r="A1" s="1" t="s">
        <v>0</v>
      </c>
      <c r="B1" s="2"/>
      <c r="C1" s="3"/>
      <c r="D1" s="4" t="s">
        <v>1</v>
      </c>
      <c r="E1" s="5"/>
      <c r="F1" s="65"/>
      <c r="G1" s="65"/>
      <c r="H1" s="65"/>
    </row>
    <row r="2" spans="1:15" x14ac:dyDescent="0.2">
      <c r="A2" s="117" t="s">
        <v>150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5" ht="12.75" thickBo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s="58" customFormat="1" ht="48" customHeight="1" x14ac:dyDescent="0.25">
      <c r="A4" s="120" t="s">
        <v>0</v>
      </c>
      <c r="B4" s="121"/>
      <c r="C4" s="122"/>
      <c r="D4" s="7" t="s">
        <v>1</v>
      </c>
      <c r="E4" s="8" t="s">
        <v>135</v>
      </c>
      <c r="F4" s="64" t="s">
        <v>135</v>
      </c>
      <c r="G4" s="64"/>
      <c r="H4" s="65" t="s">
        <v>143</v>
      </c>
      <c r="I4" s="73" t="s">
        <v>141</v>
      </c>
      <c r="J4" s="91" t="s">
        <v>140</v>
      </c>
      <c r="K4" s="92" t="s">
        <v>140</v>
      </c>
      <c r="L4" s="93" t="s">
        <v>136</v>
      </c>
      <c r="M4" s="123" t="s">
        <v>147</v>
      </c>
      <c r="O4" s="116" t="s">
        <v>145</v>
      </c>
    </row>
    <row r="5" spans="1:15" s="58" customFormat="1" ht="48" customHeight="1" x14ac:dyDescent="0.25">
      <c r="A5" s="120"/>
      <c r="B5" s="121"/>
      <c r="C5" s="122"/>
      <c r="D5" s="9" t="s">
        <v>2</v>
      </c>
      <c r="E5" s="54">
        <v>10500000</v>
      </c>
      <c r="F5" s="65" t="s">
        <v>142</v>
      </c>
      <c r="G5" s="65" t="s">
        <v>137</v>
      </c>
      <c r="H5" s="65">
        <f>E5-F130</f>
        <v>8520000</v>
      </c>
      <c r="I5" s="73">
        <v>10500000</v>
      </c>
      <c r="J5" s="91" t="s">
        <v>138</v>
      </c>
      <c r="K5" s="92" t="s">
        <v>139</v>
      </c>
      <c r="L5" s="93"/>
      <c r="M5" s="124"/>
      <c r="O5" s="116"/>
    </row>
    <row r="6" spans="1:15" s="58" customFormat="1" ht="12.75" hidden="1" thickBot="1" x14ac:dyDescent="0.3">
      <c r="A6" s="43"/>
      <c r="B6" s="44"/>
      <c r="C6" s="59" t="s">
        <v>3</v>
      </c>
      <c r="D6" s="10" t="s">
        <v>4</v>
      </c>
      <c r="E6" s="11"/>
      <c r="F6" s="65"/>
      <c r="G6" s="65"/>
      <c r="H6" s="65"/>
      <c r="I6" s="73"/>
      <c r="J6" s="91"/>
      <c r="K6" s="92"/>
      <c r="L6" s="93"/>
      <c r="M6" s="94"/>
      <c r="O6" s="90"/>
    </row>
    <row r="7" spans="1:15" x14ac:dyDescent="0.2">
      <c r="A7" s="17" t="s">
        <v>5</v>
      </c>
      <c r="B7" s="18"/>
      <c r="C7" s="18"/>
      <c r="D7" s="49"/>
      <c r="E7" s="50"/>
      <c r="F7" s="66"/>
      <c r="G7" s="66"/>
      <c r="H7" s="67"/>
      <c r="I7" s="74"/>
      <c r="J7" s="75"/>
      <c r="K7" s="76"/>
      <c r="L7" s="96"/>
      <c r="M7" s="76"/>
      <c r="O7" s="87"/>
    </row>
    <row r="8" spans="1:15" x14ac:dyDescent="0.2">
      <c r="A8" s="21">
        <v>75</v>
      </c>
      <c r="B8" s="45" t="s">
        <v>6</v>
      </c>
      <c r="C8" s="51" t="s">
        <v>7</v>
      </c>
      <c r="D8" s="46">
        <v>146317</v>
      </c>
      <c r="E8" s="47">
        <f>+D8*$E$5/$D$140</f>
        <v>282245.69194289198</v>
      </c>
      <c r="F8" s="66"/>
      <c r="G8" s="68">
        <f>+D8</f>
        <v>146317</v>
      </c>
      <c r="H8" s="67">
        <f t="shared" ref="H8:H15" si="0">+$H$5*G8/$G$140</f>
        <v>250265.31574639591</v>
      </c>
      <c r="I8" s="77">
        <f>+H8+F8</f>
        <v>250265.31574639591</v>
      </c>
      <c r="J8" s="78">
        <f>2/3*I8</f>
        <v>166843.5438309306</v>
      </c>
      <c r="K8" s="79">
        <f>1/3*I8</f>
        <v>83421.771915465302</v>
      </c>
      <c r="L8" s="96">
        <v>5000</v>
      </c>
      <c r="M8" s="79">
        <f t="shared" ref="M8:M14" si="1">+K8+O8+L8+J8</f>
        <v>255265.31574639591</v>
      </c>
      <c r="O8" s="87"/>
    </row>
    <row r="9" spans="1:15" x14ac:dyDescent="0.2">
      <c r="A9" s="21">
        <v>77</v>
      </c>
      <c r="B9" s="45" t="s">
        <v>8</v>
      </c>
      <c r="C9" s="51" t="s">
        <v>7</v>
      </c>
      <c r="D9" s="46">
        <v>91062</v>
      </c>
      <c r="E9" s="47">
        <f t="shared" ref="E9:E72" si="2">+D9*$E$5/$D$140</f>
        <v>175658.72181430476</v>
      </c>
      <c r="F9" s="66"/>
      <c r="G9" s="68">
        <f t="shared" ref="G9:G71" si="3">+D9</f>
        <v>91062</v>
      </c>
      <c r="H9" s="67">
        <f t="shared" si="0"/>
        <v>155755.38168837733</v>
      </c>
      <c r="I9" s="77">
        <f t="shared" ref="I9:I72" si="4">+H9+F9</f>
        <v>155755.38168837733</v>
      </c>
      <c r="J9" s="78">
        <f t="shared" ref="J9:J72" si="5">2/3*I9</f>
        <v>103836.92112558488</v>
      </c>
      <c r="K9" s="79">
        <f t="shared" ref="K9:K72" si="6">1/3*I9</f>
        <v>51918.460562792439</v>
      </c>
      <c r="L9" s="96">
        <v>14000</v>
      </c>
      <c r="M9" s="79">
        <f t="shared" si="1"/>
        <v>169755.3816883773</v>
      </c>
      <c r="O9" s="87"/>
    </row>
    <row r="10" spans="1:15" x14ac:dyDescent="0.2">
      <c r="A10" s="21">
        <v>78</v>
      </c>
      <c r="B10" s="45" t="s">
        <v>9</v>
      </c>
      <c r="C10" s="51" t="s">
        <v>7</v>
      </c>
      <c r="D10" s="46">
        <v>106985</v>
      </c>
      <c r="E10" s="47">
        <f t="shared" si="2"/>
        <v>206374.21046433636</v>
      </c>
      <c r="F10" s="66"/>
      <c r="G10" s="68">
        <f t="shared" si="3"/>
        <v>106985</v>
      </c>
      <c r="H10" s="67">
        <f t="shared" si="0"/>
        <v>182990.59442941126</v>
      </c>
      <c r="I10" s="77">
        <f t="shared" si="4"/>
        <v>182990.59442941126</v>
      </c>
      <c r="J10" s="78">
        <f t="shared" si="5"/>
        <v>121993.7296196075</v>
      </c>
      <c r="K10" s="79">
        <f t="shared" si="6"/>
        <v>60996.864809803752</v>
      </c>
      <c r="L10" s="96">
        <v>40000</v>
      </c>
      <c r="M10" s="79">
        <f t="shared" si="1"/>
        <v>222990.59442941126</v>
      </c>
      <c r="O10" s="87"/>
    </row>
    <row r="11" spans="1:15" x14ac:dyDescent="0.2">
      <c r="A11" s="21">
        <v>91</v>
      </c>
      <c r="B11" s="45" t="s">
        <v>10</v>
      </c>
      <c r="C11" s="51" t="s">
        <v>7</v>
      </c>
      <c r="D11" s="46">
        <v>148798</v>
      </c>
      <c r="E11" s="47">
        <f t="shared" si="2"/>
        <v>287031.54431623424</v>
      </c>
      <c r="F11" s="66"/>
      <c r="G11" s="68">
        <f t="shared" si="3"/>
        <v>148798</v>
      </c>
      <c r="H11" s="67">
        <f t="shared" si="0"/>
        <v>254508.89816242963</v>
      </c>
      <c r="I11" s="77">
        <f t="shared" si="4"/>
        <v>254508.89816242963</v>
      </c>
      <c r="J11" s="78">
        <f t="shared" si="5"/>
        <v>169672.59877495308</v>
      </c>
      <c r="K11" s="79">
        <f t="shared" si="6"/>
        <v>84836.299387476538</v>
      </c>
      <c r="L11" s="96">
        <v>74000</v>
      </c>
      <c r="M11" s="79">
        <f t="shared" si="1"/>
        <v>328508.89816242957</v>
      </c>
      <c r="O11" s="87"/>
    </row>
    <row r="12" spans="1:15" x14ac:dyDescent="0.2">
      <c r="A12" s="21">
        <v>92</v>
      </c>
      <c r="B12" s="45" t="s">
        <v>11</v>
      </c>
      <c r="C12" s="51" t="s">
        <v>7</v>
      </c>
      <c r="D12" s="46">
        <v>103138</v>
      </c>
      <c r="E12" s="47">
        <f t="shared" si="2"/>
        <v>198953.34223368438</v>
      </c>
      <c r="F12" s="66"/>
      <c r="G12" s="68">
        <f t="shared" si="3"/>
        <v>103138</v>
      </c>
      <c r="H12" s="67">
        <f t="shared" si="0"/>
        <v>176410.56155779425</v>
      </c>
      <c r="I12" s="77">
        <f t="shared" si="4"/>
        <v>176410.56155779425</v>
      </c>
      <c r="J12" s="78">
        <f t="shared" si="5"/>
        <v>117607.0410385295</v>
      </c>
      <c r="K12" s="79">
        <f t="shared" si="6"/>
        <v>58803.520519264748</v>
      </c>
      <c r="L12" s="96">
        <v>5000</v>
      </c>
      <c r="M12" s="79">
        <f t="shared" si="1"/>
        <v>181410.56155779425</v>
      </c>
      <c r="O12" s="87"/>
    </row>
    <row r="13" spans="1:15" x14ac:dyDescent="0.2">
      <c r="A13" s="21">
        <v>93</v>
      </c>
      <c r="B13" s="45" t="s">
        <v>12</v>
      </c>
      <c r="C13" s="51" t="s">
        <v>7</v>
      </c>
      <c r="D13" s="46">
        <v>602054</v>
      </c>
      <c r="E13" s="47">
        <f t="shared" si="2"/>
        <v>1161362.9845949952</v>
      </c>
      <c r="F13" s="66"/>
      <c r="G13" s="68">
        <f t="shared" si="3"/>
        <v>602054</v>
      </c>
      <c r="H13" s="67">
        <f t="shared" si="0"/>
        <v>1029772.5787596836</v>
      </c>
      <c r="I13" s="77">
        <f t="shared" si="4"/>
        <v>1029772.5787596836</v>
      </c>
      <c r="J13" s="78">
        <f t="shared" si="5"/>
        <v>686515.05250645569</v>
      </c>
      <c r="K13" s="79">
        <f t="shared" si="6"/>
        <v>343257.52625322784</v>
      </c>
      <c r="L13" s="96">
        <v>109000</v>
      </c>
      <c r="M13" s="79">
        <f t="shared" si="1"/>
        <v>1138772.5787596835</v>
      </c>
      <c r="O13" s="87"/>
    </row>
    <row r="14" spans="1:15" x14ac:dyDescent="0.2">
      <c r="A14" s="104">
        <v>94</v>
      </c>
      <c r="B14" s="105" t="s">
        <v>13</v>
      </c>
      <c r="C14" s="51" t="s">
        <v>7</v>
      </c>
      <c r="D14" s="46">
        <v>139906</v>
      </c>
      <c r="E14" s="47">
        <f t="shared" si="2"/>
        <v>269878.86422604515</v>
      </c>
      <c r="F14" s="66"/>
      <c r="G14" s="68">
        <f t="shared" si="3"/>
        <v>139906</v>
      </c>
      <c r="H14" s="67">
        <f t="shared" si="0"/>
        <v>239299.73458186857</v>
      </c>
      <c r="I14" s="77">
        <f t="shared" si="4"/>
        <v>239299.73458186857</v>
      </c>
      <c r="J14" s="78">
        <f t="shared" si="5"/>
        <v>159533.15638791237</v>
      </c>
      <c r="K14" s="79">
        <f t="shared" si="6"/>
        <v>79766.578193956186</v>
      </c>
      <c r="L14" s="96">
        <v>74000</v>
      </c>
      <c r="M14" s="79">
        <f t="shared" si="1"/>
        <v>313299.73458186851</v>
      </c>
      <c r="O14" s="87"/>
    </row>
    <row r="15" spans="1:15" x14ac:dyDescent="0.2">
      <c r="A15" s="104">
        <v>95</v>
      </c>
      <c r="B15" s="105" t="s">
        <v>14</v>
      </c>
      <c r="C15" s="51" t="s">
        <v>7</v>
      </c>
      <c r="D15" s="46">
        <v>207771</v>
      </c>
      <c r="E15" s="47">
        <f t="shared" si="2"/>
        <v>400790.54150007595</v>
      </c>
      <c r="F15" s="66"/>
      <c r="G15" s="68">
        <f t="shared" si="3"/>
        <v>207771</v>
      </c>
      <c r="H15" s="67">
        <f t="shared" si="0"/>
        <v>355378.21933161846</v>
      </c>
      <c r="I15" s="77">
        <f t="shared" si="4"/>
        <v>355378.21933161846</v>
      </c>
      <c r="J15" s="78">
        <f t="shared" si="5"/>
        <v>236918.81288774562</v>
      </c>
      <c r="K15" s="79">
        <f t="shared" si="6"/>
        <v>118459.40644387281</v>
      </c>
      <c r="L15" s="96">
        <v>74000</v>
      </c>
      <c r="M15" s="79">
        <f>+K15+L15+J15</f>
        <v>429378.2193316184</v>
      </c>
      <c r="O15" s="95">
        <v>100000</v>
      </c>
    </row>
    <row r="16" spans="1:15" x14ac:dyDescent="0.2">
      <c r="A16" s="106" t="s">
        <v>15</v>
      </c>
      <c r="B16" s="107" t="s">
        <v>134</v>
      </c>
      <c r="C16" s="52" t="s">
        <v>7</v>
      </c>
      <c r="D16" s="53">
        <f>SUM(D8:D15)</f>
        <v>1546031</v>
      </c>
      <c r="E16" s="53">
        <f t="shared" ref="E16:L16" si="7">SUM(E8:E15)</f>
        <v>2982295.9010925675</v>
      </c>
      <c r="F16" s="69">
        <f t="shared" si="7"/>
        <v>0</v>
      </c>
      <c r="G16" s="69">
        <f t="shared" si="7"/>
        <v>1546031</v>
      </c>
      <c r="H16" s="69">
        <f t="shared" si="7"/>
        <v>2644381.2842575791</v>
      </c>
      <c r="I16" s="53">
        <f t="shared" si="7"/>
        <v>2644381.2842575791</v>
      </c>
      <c r="J16" s="53">
        <f t="shared" si="7"/>
        <v>1762920.8561717193</v>
      </c>
      <c r="K16" s="80">
        <f t="shared" si="7"/>
        <v>881460.42808585963</v>
      </c>
      <c r="L16" s="97">
        <f t="shared" si="7"/>
        <v>395000</v>
      </c>
      <c r="M16" s="80">
        <f>+K16+L16+J16</f>
        <v>3039381.2842575787</v>
      </c>
      <c r="O16" s="80">
        <f>SUM(O8:O15)</f>
        <v>100000</v>
      </c>
    </row>
    <row r="17" spans="1:15" x14ac:dyDescent="0.2">
      <c r="A17" s="108" t="s">
        <v>5</v>
      </c>
      <c r="B17" s="25"/>
      <c r="C17" s="25"/>
      <c r="D17" s="16"/>
      <c r="E17" s="47">
        <f t="shared" si="2"/>
        <v>0</v>
      </c>
      <c r="F17" s="66"/>
      <c r="G17" s="68">
        <f t="shared" si="3"/>
        <v>0</v>
      </c>
      <c r="H17" s="67">
        <f t="shared" ref="H17:H23" si="8">+$H$5*G17/$G$140</f>
        <v>0</v>
      </c>
      <c r="I17" s="77">
        <f t="shared" si="4"/>
        <v>0</v>
      </c>
      <c r="J17" s="78">
        <f t="shared" si="5"/>
        <v>0</v>
      </c>
      <c r="K17" s="79">
        <f t="shared" si="6"/>
        <v>0</v>
      </c>
      <c r="L17" s="96"/>
      <c r="M17" s="79">
        <f>+K17+O17+L17+J17</f>
        <v>0</v>
      </c>
      <c r="O17" s="87"/>
    </row>
    <row r="18" spans="1:15" x14ac:dyDescent="0.2">
      <c r="A18" s="104">
        <v>18</v>
      </c>
      <c r="B18" s="26" t="s">
        <v>16</v>
      </c>
      <c r="C18" s="26" t="s">
        <v>17</v>
      </c>
      <c r="D18" s="55">
        <v>18127</v>
      </c>
      <c r="E18" s="56">
        <f t="shared" si="2"/>
        <v>34967.007646745107</v>
      </c>
      <c r="F18" s="100">
        <v>45000</v>
      </c>
      <c r="G18" s="101"/>
      <c r="H18" s="102"/>
      <c r="I18" s="82">
        <f t="shared" si="4"/>
        <v>45000</v>
      </c>
      <c r="J18" s="78">
        <f t="shared" si="5"/>
        <v>30000</v>
      </c>
      <c r="K18" s="79">
        <f t="shared" si="6"/>
        <v>15000</v>
      </c>
      <c r="L18" s="96">
        <v>14000</v>
      </c>
      <c r="M18" s="79">
        <f>+K18+L18+J18</f>
        <v>59000</v>
      </c>
      <c r="O18" s="95">
        <v>100000</v>
      </c>
    </row>
    <row r="19" spans="1:15" x14ac:dyDescent="0.2">
      <c r="A19" s="104">
        <v>28</v>
      </c>
      <c r="B19" s="26" t="s">
        <v>18</v>
      </c>
      <c r="C19" s="26" t="s">
        <v>17</v>
      </c>
      <c r="D19" s="22">
        <v>27100</v>
      </c>
      <c r="E19" s="47">
        <f t="shared" si="2"/>
        <v>52275.936847067489</v>
      </c>
      <c r="F19" s="66"/>
      <c r="G19" s="68">
        <f t="shared" si="3"/>
        <v>27100</v>
      </c>
      <c r="H19" s="67">
        <f t="shared" si="8"/>
        <v>46352.71401632981</v>
      </c>
      <c r="I19" s="77">
        <f t="shared" si="4"/>
        <v>46352.71401632981</v>
      </c>
      <c r="J19" s="78">
        <f t="shared" si="5"/>
        <v>30901.809344219873</v>
      </c>
      <c r="K19" s="79">
        <f t="shared" si="6"/>
        <v>15450.904672109937</v>
      </c>
      <c r="L19" s="96">
        <v>14000</v>
      </c>
      <c r="M19" s="79">
        <f>+K19+L19+J19</f>
        <v>60352.71401632981</v>
      </c>
      <c r="O19" s="87">
        <v>100000</v>
      </c>
    </row>
    <row r="20" spans="1:15" x14ac:dyDescent="0.2">
      <c r="A20" s="104">
        <v>36</v>
      </c>
      <c r="B20" s="26" t="s">
        <v>19</v>
      </c>
      <c r="C20" s="26" t="s">
        <v>17</v>
      </c>
      <c r="D20" s="55">
        <v>9592</v>
      </c>
      <c r="E20" s="56">
        <f t="shared" si="2"/>
        <v>18502.981041958352</v>
      </c>
      <c r="F20" s="100">
        <v>45000</v>
      </c>
      <c r="G20" s="101"/>
      <c r="H20" s="102"/>
      <c r="I20" s="82">
        <f t="shared" si="4"/>
        <v>45000</v>
      </c>
      <c r="J20" s="78">
        <f t="shared" si="5"/>
        <v>30000</v>
      </c>
      <c r="K20" s="79">
        <f t="shared" si="6"/>
        <v>15000</v>
      </c>
      <c r="L20" s="96">
        <v>15000</v>
      </c>
      <c r="M20" s="103">
        <f t="shared" ref="M20:M32" si="9">+K20+O20+L20+J20</f>
        <v>60000</v>
      </c>
      <c r="O20" s="87"/>
    </row>
    <row r="21" spans="1:15" x14ac:dyDescent="0.2">
      <c r="A21" s="104">
        <v>37</v>
      </c>
      <c r="B21" s="26" t="s">
        <v>20</v>
      </c>
      <c r="C21" s="26" t="s">
        <v>17</v>
      </c>
      <c r="D21" s="22">
        <v>38062</v>
      </c>
      <c r="E21" s="47">
        <f t="shared" si="2"/>
        <v>73421.649751774268</v>
      </c>
      <c r="F21" s="66"/>
      <c r="G21" s="68">
        <f t="shared" si="3"/>
        <v>38062</v>
      </c>
      <c r="H21" s="67">
        <f t="shared" si="8"/>
        <v>65102.472357547791</v>
      </c>
      <c r="I21" s="77">
        <f t="shared" si="4"/>
        <v>65102.472357547791</v>
      </c>
      <c r="J21" s="78">
        <f t="shared" si="5"/>
        <v>43401.648238365189</v>
      </c>
      <c r="K21" s="79">
        <f t="shared" si="6"/>
        <v>21700.824119182595</v>
      </c>
      <c r="L21" s="96">
        <v>12000</v>
      </c>
      <c r="M21" s="103">
        <f t="shared" si="9"/>
        <v>77102.472357547784</v>
      </c>
      <c r="O21" s="87"/>
    </row>
    <row r="22" spans="1:15" x14ac:dyDescent="0.2">
      <c r="A22" s="104">
        <v>41</v>
      </c>
      <c r="B22" s="26" t="s">
        <v>21</v>
      </c>
      <c r="C22" s="26" t="s">
        <v>17</v>
      </c>
      <c r="D22" s="55">
        <v>15253</v>
      </c>
      <c r="E22" s="56">
        <f t="shared" si="2"/>
        <v>29423.057739052412</v>
      </c>
      <c r="F22" s="100">
        <v>45000</v>
      </c>
      <c r="G22" s="101"/>
      <c r="H22" s="102"/>
      <c r="I22" s="82">
        <f t="shared" si="4"/>
        <v>45000</v>
      </c>
      <c r="J22" s="78">
        <f t="shared" si="5"/>
        <v>30000</v>
      </c>
      <c r="K22" s="79">
        <f t="shared" si="6"/>
        <v>15000</v>
      </c>
      <c r="L22" s="96">
        <v>10000</v>
      </c>
      <c r="M22" s="103">
        <f t="shared" si="9"/>
        <v>55000</v>
      </c>
      <c r="O22" s="87"/>
    </row>
    <row r="23" spans="1:15" x14ac:dyDescent="0.2">
      <c r="A23" s="104">
        <v>45</v>
      </c>
      <c r="B23" s="26" t="s">
        <v>22</v>
      </c>
      <c r="C23" s="26" t="s">
        <v>17</v>
      </c>
      <c r="D23" s="22">
        <v>48932</v>
      </c>
      <c r="E23" s="47">
        <f t="shared" si="2"/>
        <v>94389.894531391372</v>
      </c>
      <c r="F23" s="66"/>
      <c r="G23" s="68">
        <f t="shared" si="3"/>
        <v>48932</v>
      </c>
      <c r="H23" s="67">
        <f t="shared" si="8"/>
        <v>83694.870931625468</v>
      </c>
      <c r="I23" s="77">
        <f t="shared" si="4"/>
        <v>83694.870931625468</v>
      </c>
      <c r="J23" s="78">
        <f t="shared" si="5"/>
        <v>55796.580621083645</v>
      </c>
      <c r="K23" s="79">
        <f t="shared" si="6"/>
        <v>27898.290310541823</v>
      </c>
      <c r="L23" s="96">
        <v>15000</v>
      </c>
      <c r="M23" s="79">
        <f t="shared" si="9"/>
        <v>98694.870931625468</v>
      </c>
      <c r="O23" s="87"/>
    </row>
    <row r="24" spans="1:15" x14ac:dyDescent="0.2">
      <c r="A24" s="109" t="s">
        <v>15</v>
      </c>
      <c r="B24" s="107" t="s">
        <v>134</v>
      </c>
      <c r="C24" s="27" t="s">
        <v>17</v>
      </c>
      <c r="D24" s="23">
        <f>SUM(D18:D23)</f>
        <v>157066</v>
      </c>
      <c r="E24" s="23">
        <f t="shared" ref="E24:L24" si="10">SUM(E18:E23)</f>
        <v>302980.527557989</v>
      </c>
      <c r="F24" s="70">
        <f t="shared" si="10"/>
        <v>135000</v>
      </c>
      <c r="G24" s="70">
        <f t="shared" si="10"/>
        <v>114094</v>
      </c>
      <c r="H24" s="70">
        <f t="shared" si="10"/>
        <v>195150.05730550305</v>
      </c>
      <c r="I24" s="23">
        <f t="shared" si="10"/>
        <v>330150.05730550305</v>
      </c>
      <c r="J24" s="23">
        <f t="shared" si="10"/>
        <v>220100.03820366869</v>
      </c>
      <c r="K24" s="81">
        <f t="shared" si="10"/>
        <v>110050.01910183435</v>
      </c>
      <c r="L24" s="98">
        <f t="shared" si="10"/>
        <v>80000</v>
      </c>
      <c r="M24" s="81">
        <f>+K24+L24+J24</f>
        <v>410150.05730550305</v>
      </c>
      <c r="O24" s="81">
        <f>SUM(O18:O23)</f>
        <v>200000</v>
      </c>
    </row>
    <row r="25" spans="1:15" x14ac:dyDescent="0.2">
      <c r="A25" s="108" t="s">
        <v>5</v>
      </c>
      <c r="B25" s="25"/>
      <c r="C25" s="25"/>
      <c r="D25" s="16"/>
      <c r="E25" s="47">
        <f t="shared" si="2"/>
        <v>0</v>
      </c>
      <c r="F25" s="66"/>
      <c r="G25" s="68">
        <f t="shared" si="3"/>
        <v>0</v>
      </c>
      <c r="H25" s="67">
        <f t="shared" ref="H25:H30" si="11">+$H$5*G25/$G$140</f>
        <v>0</v>
      </c>
      <c r="I25" s="77">
        <f t="shared" si="4"/>
        <v>0</v>
      </c>
      <c r="J25" s="78">
        <f t="shared" si="5"/>
        <v>0</v>
      </c>
      <c r="K25" s="79">
        <f t="shared" si="6"/>
        <v>0</v>
      </c>
      <c r="L25" s="96"/>
      <c r="M25" s="103">
        <f t="shared" si="9"/>
        <v>0</v>
      </c>
      <c r="O25" s="87"/>
    </row>
    <row r="26" spans="1:15" x14ac:dyDescent="0.2">
      <c r="A26" s="104">
        <v>21</v>
      </c>
      <c r="B26" s="26" t="s">
        <v>23</v>
      </c>
      <c r="C26" s="26" t="s">
        <v>24</v>
      </c>
      <c r="D26" s="55">
        <v>22119</v>
      </c>
      <c r="E26" s="56">
        <f t="shared" si="2"/>
        <v>42667.581074549285</v>
      </c>
      <c r="F26" s="100">
        <v>45000</v>
      </c>
      <c r="G26" s="101"/>
      <c r="H26" s="102"/>
      <c r="I26" s="82">
        <f t="shared" si="4"/>
        <v>45000</v>
      </c>
      <c r="J26" s="78">
        <f t="shared" si="5"/>
        <v>30000</v>
      </c>
      <c r="K26" s="79">
        <f t="shared" si="6"/>
        <v>15000</v>
      </c>
      <c r="L26" s="96">
        <v>5000</v>
      </c>
      <c r="M26" s="103">
        <f t="shared" si="9"/>
        <v>50000</v>
      </c>
      <c r="O26" s="87"/>
    </row>
    <row r="27" spans="1:15" x14ac:dyDescent="0.2">
      <c r="A27" s="104">
        <v>58</v>
      </c>
      <c r="B27" s="26" t="s">
        <v>25</v>
      </c>
      <c r="C27" s="26" t="s">
        <v>24</v>
      </c>
      <c r="D27" s="55">
        <v>9633</v>
      </c>
      <c r="E27" s="56">
        <f t="shared" si="2"/>
        <v>18582.070097704836</v>
      </c>
      <c r="F27" s="100">
        <v>45000</v>
      </c>
      <c r="G27" s="101"/>
      <c r="H27" s="102"/>
      <c r="I27" s="82">
        <f t="shared" si="4"/>
        <v>45000</v>
      </c>
      <c r="J27" s="78">
        <f t="shared" si="5"/>
        <v>30000</v>
      </c>
      <c r="K27" s="79">
        <f t="shared" si="6"/>
        <v>15000</v>
      </c>
      <c r="L27" s="96">
        <v>10000</v>
      </c>
      <c r="M27" s="103">
        <f t="shared" si="9"/>
        <v>55000</v>
      </c>
      <c r="O27" s="87"/>
    </row>
    <row r="28" spans="1:15" x14ac:dyDescent="0.2">
      <c r="A28" s="104">
        <v>71</v>
      </c>
      <c r="B28" s="26" t="s">
        <v>26</v>
      </c>
      <c r="C28" s="26" t="s">
        <v>24</v>
      </c>
      <c r="D28" s="22">
        <v>25218</v>
      </c>
      <c r="E28" s="47">
        <f t="shared" si="2"/>
        <v>48645.55628816782</v>
      </c>
      <c r="F28" s="66"/>
      <c r="G28" s="68">
        <f t="shared" si="3"/>
        <v>25218</v>
      </c>
      <c r="H28" s="67">
        <f t="shared" si="11"/>
        <v>43133.680518959598</v>
      </c>
      <c r="I28" s="77">
        <f t="shared" si="4"/>
        <v>43133.680518959598</v>
      </c>
      <c r="J28" s="78">
        <f t="shared" si="5"/>
        <v>28755.787012639732</v>
      </c>
      <c r="K28" s="79">
        <f t="shared" si="6"/>
        <v>14377.893506319866</v>
      </c>
      <c r="L28" s="96">
        <v>30000</v>
      </c>
      <c r="M28" s="103">
        <f t="shared" si="9"/>
        <v>73133.680518959591</v>
      </c>
      <c r="O28" s="87"/>
    </row>
    <row r="29" spans="1:15" x14ac:dyDescent="0.2">
      <c r="A29" s="104">
        <v>89</v>
      </c>
      <c r="B29" s="26" t="s">
        <v>27</v>
      </c>
      <c r="C29" s="26" t="s">
        <v>24</v>
      </c>
      <c r="D29" s="22">
        <v>16187</v>
      </c>
      <c r="E29" s="47">
        <f t="shared" si="2"/>
        <v>31224.745008984555</v>
      </c>
      <c r="F29" s="66"/>
      <c r="G29" s="68">
        <f t="shared" si="3"/>
        <v>16187</v>
      </c>
      <c r="H29" s="67">
        <f t="shared" si="11"/>
        <v>27686.766855436555</v>
      </c>
      <c r="I29" s="77">
        <f t="shared" si="4"/>
        <v>27686.766855436555</v>
      </c>
      <c r="J29" s="78">
        <f t="shared" si="5"/>
        <v>18457.844570291036</v>
      </c>
      <c r="K29" s="79">
        <f t="shared" si="6"/>
        <v>9228.9222851455179</v>
      </c>
      <c r="L29" s="96">
        <v>30000</v>
      </c>
      <c r="M29" s="103">
        <f t="shared" si="9"/>
        <v>57686.766855436552</v>
      </c>
      <c r="O29" s="87"/>
    </row>
    <row r="30" spans="1:15" x14ac:dyDescent="0.2">
      <c r="A30" s="104">
        <v>25</v>
      </c>
      <c r="B30" s="26" t="s">
        <v>28</v>
      </c>
      <c r="C30" s="26" t="s">
        <v>24</v>
      </c>
      <c r="D30" s="22">
        <v>43313</v>
      </c>
      <c r="E30" s="47">
        <f t="shared" si="2"/>
        <v>83550.835891403476</v>
      </c>
      <c r="F30" s="66"/>
      <c r="G30" s="68">
        <f t="shared" si="3"/>
        <v>43313</v>
      </c>
      <c r="H30" s="67">
        <f t="shared" si="11"/>
        <v>74083.952110306011</v>
      </c>
      <c r="I30" s="77">
        <f t="shared" si="4"/>
        <v>74083.952110306011</v>
      </c>
      <c r="J30" s="78">
        <f t="shared" si="5"/>
        <v>49389.301406870669</v>
      </c>
      <c r="K30" s="79">
        <f t="shared" si="6"/>
        <v>24694.650703435334</v>
      </c>
      <c r="L30" s="96">
        <v>23000</v>
      </c>
      <c r="M30" s="103">
        <f t="shared" si="9"/>
        <v>97083.952110306011</v>
      </c>
      <c r="O30" s="87"/>
    </row>
    <row r="31" spans="1:15" x14ac:dyDescent="0.2">
      <c r="A31" s="104">
        <v>39</v>
      </c>
      <c r="B31" s="26" t="s">
        <v>29</v>
      </c>
      <c r="C31" s="26" t="s">
        <v>24</v>
      </c>
      <c r="D31" s="55">
        <v>8573</v>
      </c>
      <c r="E31" s="56">
        <f t="shared" si="2"/>
        <v>16537.328656454229</v>
      </c>
      <c r="F31" s="100">
        <v>45000</v>
      </c>
      <c r="G31" s="101"/>
      <c r="H31" s="102"/>
      <c r="I31" s="82">
        <f t="shared" si="4"/>
        <v>45000</v>
      </c>
      <c r="J31" s="78">
        <f t="shared" si="5"/>
        <v>30000</v>
      </c>
      <c r="K31" s="79">
        <f t="shared" si="6"/>
        <v>15000</v>
      </c>
      <c r="L31" s="96">
        <v>11000</v>
      </c>
      <c r="M31" s="103">
        <f t="shared" si="9"/>
        <v>56000</v>
      </c>
      <c r="O31" s="87"/>
    </row>
    <row r="32" spans="1:15" x14ac:dyDescent="0.2">
      <c r="A32" s="104">
        <v>70</v>
      </c>
      <c r="B32" s="26" t="s">
        <v>30</v>
      </c>
      <c r="C32" s="26" t="s">
        <v>24</v>
      </c>
      <c r="D32" s="55">
        <v>7620</v>
      </c>
      <c r="E32" s="56">
        <f t="shared" si="2"/>
        <v>14698.990360688349</v>
      </c>
      <c r="F32" s="100">
        <v>45000</v>
      </c>
      <c r="G32" s="101"/>
      <c r="H32" s="102"/>
      <c r="I32" s="82">
        <f t="shared" si="4"/>
        <v>45000</v>
      </c>
      <c r="J32" s="78">
        <f t="shared" si="5"/>
        <v>30000</v>
      </c>
      <c r="K32" s="79">
        <f t="shared" si="6"/>
        <v>15000</v>
      </c>
      <c r="L32" s="96">
        <v>5000</v>
      </c>
      <c r="M32" s="103">
        <f t="shared" si="9"/>
        <v>50000</v>
      </c>
      <c r="O32" s="87"/>
    </row>
    <row r="33" spans="1:15" x14ac:dyDescent="0.2">
      <c r="A33" s="104">
        <v>90</v>
      </c>
      <c r="B33" s="26" t="s">
        <v>31</v>
      </c>
      <c r="C33" s="26" t="s">
        <v>24</v>
      </c>
      <c r="D33" s="55">
        <v>17140</v>
      </c>
      <c r="E33" s="56">
        <f t="shared" si="2"/>
        <v>33063.083304750435</v>
      </c>
      <c r="F33" s="100">
        <v>45000</v>
      </c>
      <c r="G33" s="101"/>
      <c r="H33" s="102"/>
      <c r="I33" s="82">
        <f t="shared" si="4"/>
        <v>45000</v>
      </c>
      <c r="J33" s="78">
        <f t="shared" si="5"/>
        <v>30000</v>
      </c>
      <c r="K33" s="79">
        <f t="shared" si="6"/>
        <v>15000</v>
      </c>
      <c r="L33" s="96">
        <v>15000</v>
      </c>
      <c r="M33" s="79">
        <f>+K33+L33+J33</f>
        <v>60000</v>
      </c>
      <c r="O33" s="87">
        <v>100000</v>
      </c>
    </row>
    <row r="34" spans="1:15" x14ac:dyDescent="0.2">
      <c r="A34" s="109" t="s">
        <v>15</v>
      </c>
      <c r="B34" s="107" t="s">
        <v>134</v>
      </c>
      <c r="C34" s="27" t="s">
        <v>24</v>
      </c>
      <c r="D34" s="23">
        <f>SUM(D26:D33)</f>
        <v>149803</v>
      </c>
      <c r="E34" s="23">
        <f t="shared" ref="E34:L34" si="12">SUM(E26:E33)</f>
        <v>288970.19068270299</v>
      </c>
      <c r="F34" s="70">
        <f t="shared" si="12"/>
        <v>225000</v>
      </c>
      <c r="G34" s="70">
        <f t="shared" si="12"/>
        <v>84718</v>
      </c>
      <c r="H34" s="70">
        <f t="shared" si="12"/>
        <v>144904.39948470215</v>
      </c>
      <c r="I34" s="23">
        <f t="shared" si="12"/>
        <v>369904.39948470215</v>
      </c>
      <c r="J34" s="23">
        <f t="shared" si="12"/>
        <v>246602.93298980145</v>
      </c>
      <c r="K34" s="81">
        <f t="shared" si="12"/>
        <v>123301.46649490073</v>
      </c>
      <c r="L34" s="98">
        <f t="shared" si="12"/>
        <v>129000</v>
      </c>
      <c r="M34" s="81">
        <f>+K34+L34+J34</f>
        <v>498904.39948470215</v>
      </c>
      <c r="O34" s="81">
        <f>SUM(O26:O33)</f>
        <v>100000</v>
      </c>
    </row>
    <row r="35" spans="1:15" x14ac:dyDescent="0.2">
      <c r="A35" s="108" t="s">
        <v>5</v>
      </c>
      <c r="B35" s="25"/>
      <c r="C35" s="25"/>
      <c r="D35" s="16"/>
      <c r="E35" s="47">
        <f t="shared" si="2"/>
        <v>0</v>
      </c>
      <c r="F35" s="66"/>
      <c r="G35" s="68">
        <f t="shared" si="3"/>
        <v>0</v>
      </c>
      <c r="H35" s="67">
        <f t="shared" ref="H35:H40" si="13">+$H$5*G35/$G$140</f>
        <v>0</v>
      </c>
      <c r="I35" s="77">
        <f t="shared" si="4"/>
        <v>0</v>
      </c>
      <c r="J35" s="78">
        <f t="shared" si="5"/>
        <v>0</v>
      </c>
      <c r="K35" s="79">
        <f t="shared" si="6"/>
        <v>0</v>
      </c>
      <c r="L35" s="96"/>
      <c r="M35" s="79">
        <f t="shared" ref="M35:M42" si="14">+K35+O35+L35+J35</f>
        <v>0</v>
      </c>
      <c r="O35" s="87"/>
    </row>
    <row r="36" spans="1:15" x14ac:dyDescent="0.2">
      <c r="A36" s="104">
        <v>14</v>
      </c>
      <c r="B36" s="26" t="s">
        <v>32</v>
      </c>
      <c r="C36" s="26" t="s">
        <v>33</v>
      </c>
      <c r="D36" s="22">
        <v>30681</v>
      </c>
      <c r="E36" s="47">
        <f t="shared" si="2"/>
        <v>59183.690716047138</v>
      </c>
      <c r="F36" s="66"/>
      <c r="G36" s="68">
        <f t="shared" si="3"/>
        <v>30681</v>
      </c>
      <c r="H36" s="67">
        <f t="shared" si="13"/>
        <v>52477.771909041141</v>
      </c>
      <c r="I36" s="77">
        <f t="shared" si="4"/>
        <v>52477.771909041141</v>
      </c>
      <c r="J36" s="78">
        <f t="shared" si="5"/>
        <v>34985.181272694092</v>
      </c>
      <c r="K36" s="79">
        <f t="shared" si="6"/>
        <v>17492.590636347046</v>
      </c>
      <c r="L36" s="96">
        <v>19000</v>
      </c>
      <c r="M36" s="79">
        <f t="shared" si="14"/>
        <v>71477.771909041126</v>
      </c>
      <c r="O36" s="87"/>
    </row>
    <row r="37" spans="1:15" x14ac:dyDescent="0.2">
      <c r="A37" s="104">
        <v>50</v>
      </c>
      <c r="B37" s="26" t="s">
        <v>34</v>
      </c>
      <c r="C37" s="26" t="s">
        <v>33</v>
      </c>
      <c r="D37" s="22">
        <v>15998</v>
      </c>
      <c r="E37" s="47">
        <f t="shared" si="2"/>
        <v>30860.163752006851</v>
      </c>
      <c r="F37" s="66"/>
      <c r="G37" s="68">
        <f t="shared" si="3"/>
        <v>15998</v>
      </c>
      <c r="H37" s="67">
        <f t="shared" si="13"/>
        <v>27363.495159898313</v>
      </c>
      <c r="I37" s="77">
        <f t="shared" si="4"/>
        <v>27363.495159898313</v>
      </c>
      <c r="J37" s="78">
        <f t="shared" si="5"/>
        <v>18242.330106598874</v>
      </c>
      <c r="K37" s="79">
        <f t="shared" si="6"/>
        <v>9121.1650532994372</v>
      </c>
      <c r="L37" s="96">
        <v>33000</v>
      </c>
      <c r="M37" s="79">
        <f t="shared" si="14"/>
        <v>60363.495159898317</v>
      </c>
      <c r="O37" s="87"/>
    </row>
    <row r="38" spans="1:15" x14ac:dyDescent="0.2">
      <c r="A38" s="104">
        <v>61</v>
      </c>
      <c r="B38" s="26" t="s">
        <v>35</v>
      </c>
      <c r="C38" s="26" t="s">
        <v>33</v>
      </c>
      <c r="D38" s="22">
        <v>14630</v>
      </c>
      <c r="E38" s="47">
        <f t="shared" si="2"/>
        <v>28221.289891977762</v>
      </c>
      <c r="F38" s="66"/>
      <c r="G38" s="68">
        <f t="shared" si="3"/>
        <v>14630</v>
      </c>
      <c r="H38" s="67">
        <f t="shared" si="13"/>
        <v>25023.623839811997</v>
      </c>
      <c r="I38" s="77">
        <f t="shared" si="4"/>
        <v>25023.623839811997</v>
      </c>
      <c r="J38" s="78">
        <f t="shared" si="5"/>
        <v>16682.415893207995</v>
      </c>
      <c r="K38" s="79">
        <f t="shared" si="6"/>
        <v>8341.2079466039977</v>
      </c>
      <c r="L38" s="96">
        <v>40000</v>
      </c>
      <c r="M38" s="79">
        <f t="shared" si="14"/>
        <v>65023.623839811997</v>
      </c>
      <c r="O38" s="87"/>
    </row>
    <row r="39" spans="1:15" x14ac:dyDescent="0.2">
      <c r="A39" s="104">
        <v>27</v>
      </c>
      <c r="B39" s="26" t="s">
        <v>36</v>
      </c>
      <c r="C39" s="26" t="s">
        <v>33</v>
      </c>
      <c r="D39" s="22">
        <v>32472</v>
      </c>
      <c r="E39" s="47">
        <f t="shared" si="2"/>
        <v>62638.532151216808</v>
      </c>
      <c r="F39" s="66"/>
      <c r="G39" s="68">
        <f t="shared" si="3"/>
        <v>32472</v>
      </c>
      <c r="H39" s="67">
        <f t="shared" si="13"/>
        <v>55541.156071522564</v>
      </c>
      <c r="I39" s="77">
        <f t="shared" si="4"/>
        <v>55541.156071522564</v>
      </c>
      <c r="J39" s="78">
        <f t="shared" si="5"/>
        <v>37027.437381015043</v>
      </c>
      <c r="K39" s="79">
        <f t="shared" si="6"/>
        <v>18513.718690507521</v>
      </c>
      <c r="L39" s="96">
        <v>50000</v>
      </c>
      <c r="M39" s="79">
        <f t="shared" si="14"/>
        <v>105541.15607152256</v>
      </c>
      <c r="O39" s="87"/>
    </row>
    <row r="40" spans="1:15" x14ac:dyDescent="0.2">
      <c r="A40" s="104">
        <v>76</v>
      </c>
      <c r="B40" s="26" t="s">
        <v>37</v>
      </c>
      <c r="C40" s="26" t="s">
        <v>33</v>
      </c>
      <c r="D40" s="22">
        <v>100644</v>
      </c>
      <c r="E40" s="47">
        <f t="shared" si="2"/>
        <v>194142.41284266641</v>
      </c>
      <c r="F40" s="66"/>
      <c r="G40" s="68">
        <f t="shared" si="3"/>
        <v>100644</v>
      </c>
      <c r="H40" s="67">
        <f t="shared" si="13"/>
        <v>172144.74352249067</v>
      </c>
      <c r="I40" s="77">
        <f t="shared" si="4"/>
        <v>172144.74352249067</v>
      </c>
      <c r="J40" s="78">
        <f t="shared" si="5"/>
        <v>114763.16234832711</v>
      </c>
      <c r="K40" s="79">
        <f t="shared" si="6"/>
        <v>57381.581174163555</v>
      </c>
      <c r="L40" s="96">
        <v>29000</v>
      </c>
      <c r="M40" s="79">
        <f t="shared" si="14"/>
        <v>201144.74352249067</v>
      </c>
      <c r="O40" s="87"/>
    </row>
    <row r="41" spans="1:15" x14ac:dyDescent="0.2">
      <c r="A41" s="109" t="s">
        <v>15</v>
      </c>
      <c r="B41" s="107" t="s">
        <v>134</v>
      </c>
      <c r="C41" s="27" t="s">
        <v>33</v>
      </c>
      <c r="D41" s="23">
        <f>SUM(D36:D40)</f>
        <v>194425</v>
      </c>
      <c r="E41" s="23">
        <f t="shared" ref="E41:L41" si="15">SUM(E36:E40)</f>
        <v>375046.08935391495</v>
      </c>
      <c r="F41" s="70">
        <f t="shared" si="15"/>
        <v>0</v>
      </c>
      <c r="G41" s="70">
        <f t="shared" si="15"/>
        <v>194425</v>
      </c>
      <c r="H41" s="70">
        <f t="shared" si="15"/>
        <v>332550.79050276469</v>
      </c>
      <c r="I41" s="23">
        <f t="shared" si="15"/>
        <v>332550.79050276469</v>
      </c>
      <c r="J41" s="23">
        <f t="shared" si="15"/>
        <v>221700.52700184312</v>
      </c>
      <c r="K41" s="81">
        <f t="shared" si="15"/>
        <v>110850.26350092156</v>
      </c>
      <c r="L41" s="98">
        <f t="shared" si="15"/>
        <v>171000</v>
      </c>
      <c r="M41" s="81">
        <f>+K41+L41+J41</f>
        <v>503550.79050276463</v>
      </c>
      <c r="O41" s="81">
        <f>SUM(O36:O40)</f>
        <v>0</v>
      </c>
    </row>
    <row r="42" spans="1:15" x14ac:dyDescent="0.2">
      <c r="A42" s="108" t="s">
        <v>5</v>
      </c>
      <c r="B42" s="25"/>
      <c r="C42" s="25"/>
      <c r="D42" s="16"/>
      <c r="E42" s="47">
        <f t="shared" si="2"/>
        <v>0</v>
      </c>
      <c r="F42" s="66"/>
      <c r="G42" s="68">
        <f t="shared" si="3"/>
        <v>0</v>
      </c>
      <c r="H42" s="67">
        <f t="shared" ref="H42:H47" si="16">+$H$5*G42/$G$140</f>
        <v>0</v>
      </c>
      <c r="I42" s="77">
        <f t="shared" si="4"/>
        <v>0</v>
      </c>
      <c r="J42" s="78">
        <f t="shared" si="5"/>
        <v>0</v>
      </c>
      <c r="K42" s="79">
        <f t="shared" si="6"/>
        <v>0</v>
      </c>
      <c r="L42" s="96"/>
      <c r="M42" s="79">
        <f t="shared" si="14"/>
        <v>0</v>
      </c>
      <c r="O42" s="87"/>
    </row>
    <row r="43" spans="1:15" x14ac:dyDescent="0.2">
      <c r="A43" s="104">
        <v>59</v>
      </c>
      <c r="B43" s="26" t="s">
        <v>38</v>
      </c>
      <c r="C43" s="26" t="s">
        <v>133</v>
      </c>
      <c r="D43" s="22">
        <v>365902</v>
      </c>
      <c r="E43" s="47">
        <f t="shared" si="2"/>
        <v>705825.45550611394</v>
      </c>
      <c r="F43" s="66"/>
      <c r="G43" s="68">
        <f t="shared" si="3"/>
        <v>365902</v>
      </c>
      <c r="H43" s="67">
        <f t="shared" si="16"/>
        <v>625850.58169753174</v>
      </c>
      <c r="I43" s="77">
        <f t="shared" si="4"/>
        <v>625850.58169753174</v>
      </c>
      <c r="J43" s="78">
        <f t="shared" si="5"/>
        <v>417233.72113168781</v>
      </c>
      <c r="K43" s="79">
        <f t="shared" si="6"/>
        <v>208616.8605658439</v>
      </c>
      <c r="L43" s="96">
        <v>109000</v>
      </c>
      <c r="M43" s="79">
        <f>+K43+L43+J43</f>
        <v>734850.58169753174</v>
      </c>
      <c r="O43" s="87">
        <v>100000</v>
      </c>
    </row>
    <row r="44" spans="1:15" x14ac:dyDescent="0.2">
      <c r="A44" s="104">
        <v>62</v>
      </c>
      <c r="B44" s="26" t="s">
        <v>39</v>
      </c>
      <c r="C44" s="26" t="s">
        <v>133</v>
      </c>
      <c r="D44" s="22">
        <v>158559</v>
      </c>
      <c r="E44" s="47">
        <f t="shared" si="2"/>
        <v>305860.5265879769</v>
      </c>
      <c r="F44" s="66"/>
      <c r="G44" s="68">
        <f t="shared" si="3"/>
        <v>158559</v>
      </c>
      <c r="H44" s="67">
        <f t="shared" si="16"/>
        <v>271204.42736956599</v>
      </c>
      <c r="I44" s="77">
        <f t="shared" si="4"/>
        <v>271204.42736956599</v>
      </c>
      <c r="J44" s="78">
        <f t="shared" si="5"/>
        <v>180802.95157971064</v>
      </c>
      <c r="K44" s="79">
        <f t="shared" si="6"/>
        <v>90401.475789855322</v>
      </c>
      <c r="L44" s="96">
        <v>109000</v>
      </c>
      <c r="M44" s="79">
        <f t="shared" ref="M44:M55" si="17">+K44+O44+L44+J44</f>
        <v>380204.42736956594</v>
      </c>
      <c r="O44" s="87"/>
    </row>
    <row r="45" spans="1:15" x14ac:dyDescent="0.2">
      <c r="A45" s="104" t="s">
        <v>40</v>
      </c>
      <c r="B45" s="26" t="s">
        <v>41</v>
      </c>
      <c r="C45" s="26" t="s">
        <v>133</v>
      </c>
      <c r="D45" s="22">
        <v>38182</v>
      </c>
      <c r="E45" s="47">
        <f t="shared" si="2"/>
        <v>73653.129914934718</v>
      </c>
      <c r="F45" s="66"/>
      <c r="G45" s="68">
        <f t="shared" si="3"/>
        <v>38182</v>
      </c>
      <c r="H45" s="67">
        <f t="shared" si="16"/>
        <v>65307.724227730803</v>
      </c>
      <c r="I45" s="77">
        <f t="shared" si="4"/>
        <v>65307.724227730803</v>
      </c>
      <c r="J45" s="78">
        <f t="shared" si="5"/>
        <v>43538.482818487202</v>
      </c>
      <c r="K45" s="79">
        <f t="shared" si="6"/>
        <v>21769.241409243601</v>
      </c>
      <c r="L45" s="96">
        <v>34000</v>
      </c>
      <c r="M45" s="79">
        <f t="shared" si="17"/>
        <v>99307.724227730796</v>
      </c>
      <c r="O45" s="87"/>
    </row>
    <row r="46" spans="1:15" x14ac:dyDescent="0.2">
      <c r="A46" s="104">
        <v>60</v>
      </c>
      <c r="B46" s="26" t="s">
        <v>42</v>
      </c>
      <c r="C46" s="26" t="s">
        <v>133</v>
      </c>
      <c r="D46" s="22">
        <v>67335</v>
      </c>
      <c r="E46" s="47">
        <f t="shared" si="2"/>
        <v>129889.30655340551</v>
      </c>
      <c r="F46" s="66"/>
      <c r="G46" s="68">
        <f t="shared" si="3"/>
        <v>67335</v>
      </c>
      <c r="H46" s="67">
        <f t="shared" si="16"/>
        <v>115171.95565644161</v>
      </c>
      <c r="I46" s="77">
        <f t="shared" si="4"/>
        <v>115171.95565644161</v>
      </c>
      <c r="J46" s="78">
        <f t="shared" si="5"/>
        <v>76781.303770961065</v>
      </c>
      <c r="K46" s="79">
        <f t="shared" si="6"/>
        <v>38390.651885480533</v>
      </c>
      <c r="L46" s="96">
        <v>26000</v>
      </c>
      <c r="M46" s="79">
        <f t="shared" si="17"/>
        <v>141171.9556564416</v>
      </c>
      <c r="O46" s="87"/>
    </row>
    <row r="47" spans="1:15" x14ac:dyDescent="0.2">
      <c r="A47" s="104">
        <v>80</v>
      </c>
      <c r="B47" s="26" t="s">
        <v>43</v>
      </c>
      <c r="C47" s="26" t="s">
        <v>133</v>
      </c>
      <c r="D47" s="22">
        <v>37992</v>
      </c>
      <c r="E47" s="47">
        <f t="shared" si="2"/>
        <v>73286.619656597337</v>
      </c>
      <c r="F47" s="66"/>
      <c r="G47" s="68">
        <f t="shared" si="3"/>
        <v>37992</v>
      </c>
      <c r="H47" s="67">
        <f t="shared" si="16"/>
        <v>64982.742099941039</v>
      </c>
      <c r="I47" s="77">
        <f t="shared" si="4"/>
        <v>64982.742099941039</v>
      </c>
      <c r="J47" s="78">
        <f t="shared" si="5"/>
        <v>43321.828066627357</v>
      </c>
      <c r="K47" s="79">
        <f t="shared" si="6"/>
        <v>21660.914033313678</v>
      </c>
      <c r="L47" s="96">
        <v>5000</v>
      </c>
      <c r="M47" s="79">
        <f t="shared" si="17"/>
        <v>69982.742099941039</v>
      </c>
      <c r="O47" s="87"/>
    </row>
    <row r="48" spans="1:15" x14ac:dyDescent="0.2">
      <c r="A48" s="109" t="s">
        <v>15</v>
      </c>
      <c r="B48" s="107" t="s">
        <v>134</v>
      </c>
      <c r="C48" s="27" t="s">
        <v>133</v>
      </c>
      <c r="D48" s="23">
        <f>SUM(D43:D47)</f>
        <v>667970</v>
      </c>
      <c r="E48" s="23">
        <f t="shared" ref="E48:L48" si="18">SUM(E43:E47)</f>
        <v>1288515.0382190284</v>
      </c>
      <c r="F48" s="70">
        <f t="shared" si="18"/>
        <v>0</v>
      </c>
      <c r="G48" s="70">
        <f t="shared" si="18"/>
        <v>667970</v>
      </c>
      <c r="H48" s="70">
        <f t="shared" si="18"/>
        <v>1142517.431051211</v>
      </c>
      <c r="I48" s="23">
        <f t="shared" si="18"/>
        <v>1142517.431051211</v>
      </c>
      <c r="J48" s="23">
        <f t="shared" si="18"/>
        <v>761678.28736747417</v>
      </c>
      <c r="K48" s="81">
        <f t="shared" si="18"/>
        <v>380839.14368373709</v>
      </c>
      <c r="L48" s="98">
        <f t="shared" si="18"/>
        <v>283000</v>
      </c>
      <c r="M48" s="81">
        <f>+K48+L48+J48</f>
        <v>1425517.4310512114</v>
      </c>
      <c r="O48" s="81">
        <f>SUM(O43:O47)</f>
        <v>100000</v>
      </c>
    </row>
    <row r="49" spans="1:15" x14ac:dyDescent="0.2">
      <c r="A49" s="108" t="s">
        <v>5</v>
      </c>
      <c r="B49" s="25"/>
      <c r="C49" s="25"/>
      <c r="D49" s="16"/>
      <c r="E49" s="47">
        <f t="shared" si="2"/>
        <v>0</v>
      </c>
      <c r="F49" s="66"/>
      <c r="G49" s="68">
        <f t="shared" si="3"/>
        <v>0</v>
      </c>
      <c r="H49" s="67">
        <f t="shared" ref="H49:H56" si="19">+$H$5*G49/$G$140</f>
        <v>0</v>
      </c>
      <c r="I49" s="77">
        <f t="shared" si="4"/>
        <v>0</v>
      </c>
      <c r="J49" s="78">
        <f t="shared" si="5"/>
        <v>0</v>
      </c>
      <c r="K49" s="79">
        <f t="shared" si="6"/>
        <v>0</v>
      </c>
      <c r="L49" s="96"/>
      <c r="M49" s="79">
        <f t="shared" si="17"/>
        <v>0</v>
      </c>
      <c r="O49" s="87"/>
    </row>
    <row r="50" spans="1:15" x14ac:dyDescent="0.2">
      <c r="A50" s="104">
        <v>67</v>
      </c>
      <c r="B50" s="26" t="s">
        <v>44</v>
      </c>
      <c r="C50" s="26" t="s">
        <v>130</v>
      </c>
      <c r="D50" s="22">
        <v>83250</v>
      </c>
      <c r="E50" s="47">
        <f t="shared" si="2"/>
        <v>160589.36319255971</v>
      </c>
      <c r="F50" s="66"/>
      <c r="G50" s="68">
        <f t="shared" si="3"/>
        <v>83250</v>
      </c>
      <c r="H50" s="67">
        <f t="shared" si="19"/>
        <v>142393.48493946335</v>
      </c>
      <c r="I50" s="77">
        <f t="shared" si="4"/>
        <v>142393.48493946335</v>
      </c>
      <c r="J50" s="78">
        <f t="shared" si="5"/>
        <v>94928.989959642233</v>
      </c>
      <c r="K50" s="79">
        <f t="shared" si="6"/>
        <v>47464.494979821116</v>
      </c>
      <c r="L50" s="96">
        <v>17000</v>
      </c>
      <c r="M50" s="79">
        <f t="shared" si="17"/>
        <v>159393.48493946335</v>
      </c>
      <c r="O50" s="87"/>
    </row>
    <row r="51" spans="1:15" x14ac:dyDescent="0.2">
      <c r="A51" s="110">
        <v>68</v>
      </c>
      <c r="B51" s="111" t="s">
        <v>45</v>
      </c>
      <c r="C51" s="26" t="s">
        <v>130</v>
      </c>
      <c r="D51" s="22">
        <v>69523</v>
      </c>
      <c r="E51" s="47">
        <f t="shared" si="2"/>
        <v>134109.96152836431</v>
      </c>
      <c r="F51" s="66"/>
      <c r="G51" s="68">
        <f t="shared" si="3"/>
        <v>69523</v>
      </c>
      <c r="H51" s="67">
        <f t="shared" si="19"/>
        <v>118914.3814227785</v>
      </c>
      <c r="I51" s="77">
        <f t="shared" si="4"/>
        <v>118914.3814227785</v>
      </c>
      <c r="J51" s="78">
        <f t="shared" si="5"/>
        <v>79276.254281852336</v>
      </c>
      <c r="K51" s="79">
        <f t="shared" si="6"/>
        <v>39638.127140926168</v>
      </c>
      <c r="L51" s="96">
        <v>24000</v>
      </c>
      <c r="M51" s="79">
        <f t="shared" si="17"/>
        <v>142914.3814227785</v>
      </c>
      <c r="O51" s="87"/>
    </row>
    <row r="52" spans="1:15" x14ac:dyDescent="0.2">
      <c r="A52" s="104" t="s">
        <v>46</v>
      </c>
      <c r="B52" s="26" t="s">
        <v>47</v>
      </c>
      <c r="C52" s="26" t="s">
        <v>130</v>
      </c>
      <c r="D52" s="22">
        <v>22447</v>
      </c>
      <c r="E52" s="47">
        <f t="shared" si="2"/>
        <v>43300.293520521176</v>
      </c>
      <c r="F52" s="66"/>
      <c r="G52" s="68">
        <f t="shared" si="3"/>
        <v>22447</v>
      </c>
      <c r="H52" s="67">
        <f t="shared" si="19"/>
        <v>38394.072749983585</v>
      </c>
      <c r="I52" s="77">
        <f t="shared" si="4"/>
        <v>38394.072749983585</v>
      </c>
      <c r="J52" s="78">
        <f t="shared" si="5"/>
        <v>25596.048499989054</v>
      </c>
      <c r="K52" s="79">
        <f t="shared" si="6"/>
        <v>12798.024249994527</v>
      </c>
      <c r="L52" s="96">
        <v>40000</v>
      </c>
      <c r="M52" s="79">
        <f t="shared" si="17"/>
        <v>78394.072749983578</v>
      </c>
      <c r="O52" s="87"/>
    </row>
    <row r="53" spans="1:15" x14ac:dyDescent="0.2">
      <c r="A53" s="104">
        <v>10</v>
      </c>
      <c r="B53" s="26" t="s">
        <v>48</v>
      </c>
      <c r="C53" s="26" t="s">
        <v>130</v>
      </c>
      <c r="D53" s="22">
        <v>25221</v>
      </c>
      <c r="E53" s="47">
        <f t="shared" si="2"/>
        <v>48651.343292246827</v>
      </c>
      <c r="F53" s="66"/>
      <c r="G53" s="68">
        <f t="shared" si="3"/>
        <v>25221</v>
      </c>
      <c r="H53" s="67">
        <f t="shared" si="19"/>
        <v>43138.811815714173</v>
      </c>
      <c r="I53" s="77">
        <f t="shared" si="4"/>
        <v>43138.811815714173</v>
      </c>
      <c r="J53" s="78">
        <f t="shared" si="5"/>
        <v>28759.20787714278</v>
      </c>
      <c r="K53" s="79">
        <f t="shared" si="6"/>
        <v>14379.60393857139</v>
      </c>
      <c r="L53" s="96">
        <v>14000</v>
      </c>
      <c r="M53" s="79">
        <f t="shared" si="17"/>
        <v>57138.811815714173</v>
      </c>
      <c r="O53" s="87"/>
    </row>
    <row r="54" spans="1:15" x14ac:dyDescent="0.2">
      <c r="A54" s="104">
        <v>51</v>
      </c>
      <c r="B54" s="26" t="s">
        <v>49</v>
      </c>
      <c r="C54" s="26" t="s">
        <v>130</v>
      </c>
      <c r="D54" s="22">
        <v>48386</v>
      </c>
      <c r="E54" s="47">
        <f t="shared" si="2"/>
        <v>93336.659789011348</v>
      </c>
      <c r="F54" s="66"/>
      <c r="G54" s="68">
        <f t="shared" si="3"/>
        <v>48386</v>
      </c>
      <c r="H54" s="67">
        <f t="shared" si="19"/>
        <v>82760.974922292779</v>
      </c>
      <c r="I54" s="77">
        <f t="shared" si="4"/>
        <v>82760.974922292779</v>
      </c>
      <c r="J54" s="78">
        <f t="shared" si="5"/>
        <v>55173.983281528519</v>
      </c>
      <c r="K54" s="79">
        <f t="shared" si="6"/>
        <v>27586.99164076426</v>
      </c>
      <c r="L54" s="96">
        <v>10000</v>
      </c>
      <c r="M54" s="79">
        <f t="shared" si="17"/>
        <v>92760.974922292779</v>
      </c>
      <c r="O54" s="87"/>
    </row>
    <row r="55" spans="1:15" x14ac:dyDescent="0.2">
      <c r="A55" s="104">
        <v>52</v>
      </c>
      <c r="B55" s="26" t="s">
        <v>50</v>
      </c>
      <c r="C55" s="26" t="s">
        <v>130</v>
      </c>
      <c r="D55" s="55">
        <v>11705</v>
      </c>
      <c r="E55" s="56">
        <f t="shared" si="2"/>
        <v>22578.960914941879</v>
      </c>
      <c r="F55" s="100">
        <v>45000</v>
      </c>
      <c r="G55" s="101"/>
      <c r="H55" s="102"/>
      <c r="I55" s="82">
        <f t="shared" si="4"/>
        <v>45000</v>
      </c>
      <c r="J55" s="78">
        <f t="shared" si="5"/>
        <v>30000</v>
      </c>
      <c r="K55" s="79">
        <f t="shared" si="6"/>
        <v>15000</v>
      </c>
      <c r="L55" s="96">
        <v>12000</v>
      </c>
      <c r="M55" s="79">
        <f t="shared" si="17"/>
        <v>57000</v>
      </c>
      <c r="O55" s="87"/>
    </row>
    <row r="56" spans="1:15" x14ac:dyDescent="0.2">
      <c r="A56" s="104">
        <v>54</v>
      </c>
      <c r="B56" s="26" t="s">
        <v>51</v>
      </c>
      <c r="C56" s="26" t="s">
        <v>130</v>
      </c>
      <c r="D56" s="22">
        <v>50120</v>
      </c>
      <c r="E56" s="47">
        <f t="shared" si="2"/>
        <v>96681.548146679794</v>
      </c>
      <c r="F56" s="66"/>
      <c r="G56" s="68">
        <f t="shared" si="3"/>
        <v>50120</v>
      </c>
      <c r="H56" s="67">
        <f t="shared" si="19"/>
        <v>85726.864446437277</v>
      </c>
      <c r="I56" s="77">
        <f t="shared" si="4"/>
        <v>85726.864446437277</v>
      </c>
      <c r="J56" s="78">
        <f t="shared" si="5"/>
        <v>57151.242964291516</v>
      </c>
      <c r="K56" s="79">
        <f t="shared" si="6"/>
        <v>28575.621482145758</v>
      </c>
      <c r="L56" s="96">
        <v>31000</v>
      </c>
      <c r="M56" s="79">
        <f>+K56+L56+J56</f>
        <v>116726.86444643728</v>
      </c>
      <c r="O56" s="87">
        <v>100000</v>
      </c>
    </row>
    <row r="57" spans="1:15" x14ac:dyDescent="0.2">
      <c r="A57" s="104">
        <v>55</v>
      </c>
      <c r="B57" s="26" t="s">
        <v>52</v>
      </c>
      <c r="C57" s="26" t="s">
        <v>130</v>
      </c>
      <c r="D57" s="55">
        <v>6134</v>
      </c>
      <c r="E57" s="56">
        <f t="shared" si="2"/>
        <v>11832.494340218154</v>
      </c>
      <c r="F57" s="100">
        <v>45000</v>
      </c>
      <c r="G57" s="101"/>
      <c r="H57" s="102"/>
      <c r="I57" s="82">
        <f t="shared" si="4"/>
        <v>45000</v>
      </c>
      <c r="J57" s="78">
        <f t="shared" si="5"/>
        <v>30000</v>
      </c>
      <c r="K57" s="79">
        <f t="shared" si="6"/>
        <v>15000</v>
      </c>
      <c r="L57" s="96">
        <v>25000</v>
      </c>
      <c r="M57" s="79">
        <f>+K57+O57+L57+J57</f>
        <v>70000</v>
      </c>
      <c r="O57" s="87"/>
    </row>
    <row r="58" spans="1:15" x14ac:dyDescent="0.2">
      <c r="A58" s="104">
        <v>57</v>
      </c>
      <c r="B58" s="26" t="s">
        <v>53</v>
      </c>
      <c r="C58" s="26" t="s">
        <v>130</v>
      </c>
      <c r="D58" s="22">
        <v>67798</v>
      </c>
      <c r="E58" s="47">
        <f t="shared" si="2"/>
        <v>130782.43418293289</v>
      </c>
      <c r="F58" s="66"/>
      <c r="G58" s="68">
        <f t="shared" si="3"/>
        <v>67798</v>
      </c>
      <c r="H58" s="67">
        <f>+$H$5*G58/$G$140</f>
        <v>115963.88578889772</v>
      </c>
      <c r="I58" s="77">
        <f t="shared" si="4"/>
        <v>115963.88578889772</v>
      </c>
      <c r="J58" s="78">
        <f t="shared" si="5"/>
        <v>77309.257192598481</v>
      </c>
      <c r="K58" s="79">
        <f t="shared" si="6"/>
        <v>38654.628596299241</v>
      </c>
      <c r="L58" s="96">
        <v>22000</v>
      </c>
      <c r="M58" s="79">
        <f>+K58+L58+J58</f>
        <v>137963.88578889772</v>
      </c>
      <c r="O58" s="87">
        <v>100000</v>
      </c>
    </row>
    <row r="59" spans="1:15" x14ac:dyDescent="0.2">
      <c r="A59" s="104">
        <v>88</v>
      </c>
      <c r="B59" s="26" t="s">
        <v>54</v>
      </c>
      <c r="C59" s="26" t="s">
        <v>130</v>
      </c>
      <c r="D59" s="55">
        <v>13096</v>
      </c>
      <c r="E59" s="56">
        <f t="shared" si="2"/>
        <v>25262.201806243389</v>
      </c>
      <c r="F59" s="100">
        <v>45000</v>
      </c>
      <c r="G59" s="101"/>
      <c r="H59" s="102"/>
      <c r="I59" s="82">
        <f t="shared" si="4"/>
        <v>45000</v>
      </c>
      <c r="J59" s="78">
        <f t="shared" si="5"/>
        <v>30000</v>
      </c>
      <c r="K59" s="79">
        <f t="shared" si="6"/>
        <v>15000</v>
      </c>
      <c r="L59" s="96">
        <v>12000</v>
      </c>
      <c r="M59" s="79">
        <f>+K59+O59+L59+J59</f>
        <v>57000</v>
      </c>
      <c r="O59" s="87"/>
    </row>
    <row r="60" spans="1:15" x14ac:dyDescent="0.2">
      <c r="A60" s="109" t="s">
        <v>15</v>
      </c>
      <c r="B60" s="107" t="s">
        <v>134</v>
      </c>
      <c r="C60" s="27" t="s">
        <v>130</v>
      </c>
      <c r="D60" s="23">
        <f>SUM(D50:D59)</f>
        <v>397680</v>
      </c>
      <c r="E60" s="23">
        <f t="shared" ref="E60:L60" si="20">SUM(E50:E59)</f>
        <v>767125.26071371941</v>
      </c>
      <c r="F60" s="70">
        <f t="shared" si="20"/>
        <v>135000</v>
      </c>
      <c r="G60" s="70">
        <f t="shared" si="20"/>
        <v>366745</v>
      </c>
      <c r="H60" s="70">
        <f t="shared" si="20"/>
        <v>627292.47608556738</v>
      </c>
      <c r="I60" s="23">
        <f t="shared" si="20"/>
        <v>762292.47608556738</v>
      </c>
      <c r="J60" s="23">
        <f t="shared" si="20"/>
        <v>508194.98405704496</v>
      </c>
      <c r="K60" s="81">
        <f t="shared" si="20"/>
        <v>254097.49202852248</v>
      </c>
      <c r="L60" s="98">
        <f t="shared" si="20"/>
        <v>207000</v>
      </c>
      <c r="M60" s="81">
        <f>+K60+L60+J60</f>
        <v>969292.47608556738</v>
      </c>
      <c r="O60" s="81">
        <f>SUM(O50:O59)</f>
        <v>200000</v>
      </c>
    </row>
    <row r="61" spans="1:15" x14ac:dyDescent="0.2">
      <c r="A61" s="108" t="s">
        <v>5</v>
      </c>
      <c r="B61" s="25"/>
      <c r="C61" s="25"/>
      <c r="D61" s="16"/>
      <c r="E61" s="47">
        <f t="shared" si="2"/>
        <v>0</v>
      </c>
      <c r="F61" s="66"/>
      <c r="G61" s="68">
        <f t="shared" si="3"/>
        <v>0</v>
      </c>
      <c r="H61" s="67">
        <f>+$H$5*G61/$G$140</f>
        <v>0</v>
      </c>
      <c r="I61" s="77">
        <f t="shared" si="4"/>
        <v>0</v>
      </c>
      <c r="J61" s="78">
        <f t="shared" si="5"/>
        <v>0</v>
      </c>
      <c r="K61" s="79">
        <f t="shared" si="6"/>
        <v>0</v>
      </c>
      <c r="L61" s="96"/>
      <c r="M61" s="79">
        <f>+K61+O61+L61+J61</f>
        <v>0</v>
      </c>
      <c r="O61" s="87"/>
    </row>
    <row r="62" spans="1:15" x14ac:dyDescent="0.2">
      <c r="A62" s="104">
        <v>44</v>
      </c>
      <c r="B62" s="26" t="s">
        <v>55</v>
      </c>
      <c r="C62" s="26" t="s">
        <v>56</v>
      </c>
      <c r="D62" s="22">
        <v>64063</v>
      </c>
      <c r="E62" s="47">
        <f t="shared" si="2"/>
        <v>123577.614104564</v>
      </c>
      <c r="F62" s="66"/>
      <c r="G62" s="68">
        <f t="shared" si="3"/>
        <v>64063</v>
      </c>
      <c r="H62" s="67">
        <f>+$H$5*G62/$G$140</f>
        <v>109575.42132945154</v>
      </c>
      <c r="I62" s="77">
        <f t="shared" si="4"/>
        <v>109575.42132945154</v>
      </c>
      <c r="J62" s="78">
        <f t="shared" si="5"/>
        <v>73050.280886301014</v>
      </c>
      <c r="K62" s="79">
        <f t="shared" si="6"/>
        <v>36525.140443150507</v>
      </c>
      <c r="L62" s="96">
        <v>42000</v>
      </c>
      <c r="M62" s="79">
        <f>+K62+L62+J62</f>
        <v>151575.42132945152</v>
      </c>
      <c r="O62" s="87">
        <v>100000</v>
      </c>
    </row>
    <row r="63" spans="1:15" x14ac:dyDescent="0.2">
      <c r="A63" s="104">
        <v>49</v>
      </c>
      <c r="B63" s="26" t="s">
        <v>57</v>
      </c>
      <c r="C63" s="26" t="s">
        <v>56</v>
      </c>
      <c r="D63" s="22">
        <v>43489</v>
      </c>
      <c r="E63" s="47">
        <f t="shared" si="2"/>
        <v>83890.340130705459</v>
      </c>
      <c r="F63" s="66"/>
      <c r="G63" s="68">
        <f t="shared" si="3"/>
        <v>43489</v>
      </c>
      <c r="H63" s="67">
        <f>+$H$5*G63/$G$140</f>
        <v>74384.988186574425</v>
      </c>
      <c r="I63" s="77">
        <f t="shared" si="4"/>
        <v>74384.988186574425</v>
      </c>
      <c r="J63" s="78">
        <f t="shared" si="5"/>
        <v>49589.992124382945</v>
      </c>
      <c r="K63" s="79">
        <f t="shared" si="6"/>
        <v>24794.996062191472</v>
      </c>
      <c r="L63" s="96">
        <v>50000</v>
      </c>
      <c r="M63" s="79">
        <f t="shared" ref="M63:M83" si="21">+K63+O63+L63+J63</f>
        <v>124384.98818657441</v>
      </c>
      <c r="O63" s="87"/>
    </row>
    <row r="64" spans="1:15" x14ac:dyDescent="0.2">
      <c r="A64" s="104">
        <v>53</v>
      </c>
      <c r="B64" s="26" t="s">
        <v>58</v>
      </c>
      <c r="C64" s="26" t="s">
        <v>56</v>
      </c>
      <c r="D64" s="55">
        <v>6684</v>
      </c>
      <c r="E64" s="56">
        <f t="shared" si="2"/>
        <v>12893.445088036866</v>
      </c>
      <c r="F64" s="100">
        <v>45000</v>
      </c>
      <c r="G64" s="101"/>
      <c r="H64" s="102"/>
      <c r="I64" s="82">
        <f t="shared" si="4"/>
        <v>45000</v>
      </c>
      <c r="J64" s="78">
        <f t="shared" si="5"/>
        <v>30000</v>
      </c>
      <c r="K64" s="79">
        <f t="shared" si="6"/>
        <v>15000</v>
      </c>
      <c r="L64" s="96">
        <v>5000</v>
      </c>
      <c r="M64" s="79">
        <f t="shared" si="21"/>
        <v>50000</v>
      </c>
      <c r="O64" s="87"/>
    </row>
    <row r="65" spans="1:15" x14ac:dyDescent="0.2">
      <c r="A65" s="104">
        <v>72</v>
      </c>
      <c r="B65" s="26" t="s">
        <v>59</v>
      </c>
      <c r="C65" s="26" t="s">
        <v>56</v>
      </c>
      <c r="D65" s="22">
        <v>28790</v>
      </c>
      <c r="E65" s="47">
        <f t="shared" si="2"/>
        <v>55535.949144910439</v>
      </c>
      <c r="F65" s="66"/>
      <c r="G65" s="68">
        <f t="shared" si="3"/>
        <v>28790</v>
      </c>
      <c r="H65" s="67">
        <f>+$H$5*G65/$G$140</f>
        <v>49243.344521407205</v>
      </c>
      <c r="I65" s="77">
        <f t="shared" si="4"/>
        <v>49243.344521407205</v>
      </c>
      <c r="J65" s="78">
        <f t="shared" si="5"/>
        <v>32828.896347604801</v>
      </c>
      <c r="K65" s="79">
        <f t="shared" si="6"/>
        <v>16414.448173802401</v>
      </c>
      <c r="L65" s="96">
        <v>8000</v>
      </c>
      <c r="M65" s="79">
        <f t="shared" si="21"/>
        <v>57243.344521407198</v>
      </c>
      <c r="O65" s="87"/>
    </row>
    <row r="66" spans="1:15" x14ac:dyDescent="0.2">
      <c r="A66" s="104">
        <v>85</v>
      </c>
      <c r="B66" s="26" t="s">
        <v>60</v>
      </c>
      <c r="C66" s="26" t="s">
        <v>56</v>
      </c>
      <c r="D66" s="55">
        <v>6809</v>
      </c>
      <c r="E66" s="56">
        <f t="shared" si="2"/>
        <v>13134.570257995665</v>
      </c>
      <c r="F66" s="100">
        <v>45000</v>
      </c>
      <c r="G66" s="101"/>
      <c r="H66" s="102"/>
      <c r="I66" s="82">
        <f t="shared" si="4"/>
        <v>45000</v>
      </c>
      <c r="J66" s="78">
        <f t="shared" si="5"/>
        <v>30000</v>
      </c>
      <c r="K66" s="79">
        <f t="shared" si="6"/>
        <v>15000</v>
      </c>
      <c r="L66" s="96">
        <v>5000</v>
      </c>
      <c r="M66" s="79">
        <f t="shared" si="21"/>
        <v>50000</v>
      </c>
      <c r="O66" s="87"/>
    </row>
    <row r="67" spans="1:15" x14ac:dyDescent="0.2">
      <c r="A67" s="109" t="s">
        <v>15</v>
      </c>
      <c r="B67" s="107" t="s">
        <v>134</v>
      </c>
      <c r="C67" s="27" t="s">
        <v>56</v>
      </c>
      <c r="D67" s="23">
        <f>SUM(D62:D66)</f>
        <v>149835</v>
      </c>
      <c r="E67" s="23">
        <f t="shared" ref="E67:L67" si="22">SUM(E62:E66)</f>
        <v>289031.9187262124</v>
      </c>
      <c r="F67" s="70">
        <f t="shared" si="22"/>
        <v>90000</v>
      </c>
      <c r="G67" s="70">
        <f t="shared" si="22"/>
        <v>136342</v>
      </c>
      <c r="H67" s="70">
        <f t="shared" si="22"/>
        <v>233203.75403743319</v>
      </c>
      <c r="I67" s="23">
        <f t="shared" si="22"/>
        <v>323203.75403743319</v>
      </c>
      <c r="J67" s="23">
        <f t="shared" si="22"/>
        <v>215469.16935828875</v>
      </c>
      <c r="K67" s="81">
        <f t="shared" si="22"/>
        <v>107734.58467914438</v>
      </c>
      <c r="L67" s="98">
        <f t="shared" si="22"/>
        <v>110000</v>
      </c>
      <c r="M67" s="81">
        <f>+K67+L67+J67</f>
        <v>433203.75403743313</v>
      </c>
      <c r="O67" s="81">
        <f>SUM(O62:O66)</f>
        <v>100000</v>
      </c>
    </row>
    <row r="68" spans="1:15" x14ac:dyDescent="0.2">
      <c r="A68" s="108" t="s">
        <v>5</v>
      </c>
      <c r="B68" s="25"/>
      <c r="C68" s="25"/>
      <c r="D68" s="16"/>
      <c r="E68" s="47">
        <f t="shared" si="2"/>
        <v>0</v>
      </c>
      <c r="F68" s="66"/>
      <c r="G68" s="68">
        <f t="shared" si="3"/>
        <v>0</v>
      </c>
      <c r="H68" s="67">
        <f>+$H$5*G68/$G$140</f>
        <v>0</v>
      </c>
      <c r="I68" s="77">
        <f t="shared" si="4"/>
        <v>0</v>
      </c>
      <c r="J68" s="78">
        <f t="shared" si="5"/>
        <v>0</v>
      </c>
      <c r="K68" s="79">
        <f t="shared" si="6"/>
        <v>0</v>
      </c>
      <c r="L68" s="96"/>
      <c r="M68" s="79">
        <f t="shared" si="21"/>
        <v>0</v>
      </c>
      <c r="O68" s="87"/>
    </row>
    <row r="69" spans="1:15" x14ac:dyDescent="0.2">
      <c r="A69" s="104">
        <v>22</v>
      </c>
      <c r="B69" s="26" t="s">
        <v>61</v>
      </c>
      <c r="C69" s="26" t="s">
        <v>62</v>
      </c>
      <c r="D69" s="55">
        <v>11074</v>
      </c>
      <c r="E69" s="56">
        <f t="shared" si="2"/>
        <v>21361.761056989864</v>
      </c>
      <c r="F69" s="100">
        <v>45000</v>
      </c>
      <c r="G69" s="101"/>
      <c r="H69" s="102"/>
      <c r="I69" s="82">
        <f t="shared" si="4"/>
        <v>45000</v>
      </c>
      <c r="J69" s="78">
        <f t="shared" si="5"/>
        <v>30000</v>
      </c>
      <c r="K69" s="79">
        <f t="shared" si="6"/>
        <v>15000</v>
      </c>
      <c r="L69" s="96">
        <v>7000</v>
      </c>
      <c r="M69" s="79">
        <f t="shared" si="21"/>
        <v>52000</v>
      </c>
      <c r="O69" s="87"/>
    </row>
    <row r="70" spans="1:15" x14ac:dyDescent="0.2">
      <c r="A70" s="104">
        <v>29</v>
      </c>
      <c r="B70" s="26" t="s">
        <v>63</v>
      </c>
      <c r="C70" s="26" t="s">
        <v>62</v>
      </c>
      <c r="D70" s="55">
        <v>22573</v>
      </c>
      <c r="E70" s="56">
        <f t="shared" si="2"/>
        <v>43543.347691839641</v>
      </c>
      <c r="F70" s="100">
        <v>45000</v>
      </c>
      <c r="G70" s="101"/>
      <c r="H70" s="102"/>
      <c r="I70" s="82">
        <f t="shared" si="4"/>
        <v>45000</v>
      </c>
      <c r="J70" s="78">
        <f t="shared" si="5"/>
        <v>30000</v>
      </c>
      <c r="K70" s="79">
        <f t="shared" si="6"/>
        <v>15000</v>
      </c>
      <c r="L70" s="96">
        <v>5000</v>
      </c>
      <c r="M70" s="79">
        <f t="shared" si="21"/>
        <v>50000</v>
      </c>
      <c r="O70" s="87"/>
    </row>
    <row r="71" spans="1:15" x14ac:dyDescent="0.2">
      <c r="A71" s="104">
        <v>35</v>
      </c>
      <c r="B71" s="26" t="s">
        <v>64</v>
      </c>
      <c r="C71" s="26" t="s">
        <v>62</v>
      </c>
      <c r="D71" s="22">
        <v>37758</v>
      </c>
      <c r="E71" s="47">
        <f t="shared" si="2"/>
        <v>72835.233338434467</v>
      </c>
      <c r="F71" s="66"/>
      <c r="G71" s="68">
        <f t="shared" si="3"/>
        <v>37758</v>
      </c>
      <c r="H71" s="67">
        <f>+$H$5*G71/$G$140</f>
        <v>64582.500953084171</v>
      </c>
      <c r="I71" s="77">
        <f t="shared" si="4"/>
        <v>64582.500953084171</v>
      </c>
      <c r="J71" s="78">
        <f t="shared" si="5"/>
        <v>43055.000635389442</v>
      </c>
      <c r="K71" s="79">
        <f t="shared" si="6"/>
        <v>21527.500317694721</v>
      </c>
      <c r="L71" s="96">
        <v>16000</v>
      </c>
      <c r="M71" s="79">
        <f t="shared" si="21"/>
        <v>80582.500953084163</v>
      </c>
      <c r="O71" s="87"/>
    </row>
    <row r="72" spans="1:15" x14ac:dyDescent="0.2">
      <c r="A72" s="104">
        <v>56</v>
      </c>
      <c r="B72" s="26" t="s">
        <v>65</v>
      </c>
      <c r="C72" s="26" t="s">
        <v>62</v>
      </c>
      <c r="D72" s="55">
        <v>17635</v>
      </c>
      <c r="E72" s="56">
        <f t="shared" si="2"/>
        <v>34017.938977787271</v>
      </c>
      <c r="F72" s="100">
        <v>45000</v>
      </c>
      <c r="G72" s="101"/>
      <c r="H72" s="102">
        <f>+$H$5*G72/$G$140</f>
        <v>0</v>
      </c>
      <c r="I72" s="82">
        <f t="shared" si="4"/>
        <v>45000</v>
      </c>
      <c r="J72" s="78">
        <f t="shared" si="5"/>
        <v>30000</v>
      </c>
      <c r="K72" s="79">
        <f t="shared" si="6"/>
        <v>15000</v>
      </c>
      <c r="L72" s="96">
        <v>17000</v>
      </c>
      <c r="M72" s="79">
        <f t="shared" si="21"/>
        <v>62000</v>
      </c>
      <c r="O72" s="87"/>
    </row>
    <row r="73" spans="1:15" x14ac:dyDescent="0.2">
      <c r="A73" s="109" t="s">
        <v>15</v>
      </c>
      <c r="B73" s="107" t="s">
        <v>134</v>
      </c>
      <c r="C73" s="27" t="s">
        <v>62</v>
      </c>
      <c r="D73" s="23">
        <f>SUM(D69:D72)</f>
        <v>89040</v>
      </c>
      <c r="E73" s="23">
        <f t="shared" ref="E73:L73" si="23">SUM(E69:E72)</f>
        <v>171758.28106505124</v>
      </c>
      <c r="F73" s="70">
        <f t="shared" si="23"/>
        <v>135000</v>
      </c>
      <c r="G73" s="70">
        <f t="shared" si="23"/>
        <v>37758</v>
      </c>
      <c r="H73" s="70">
        <f t="shared" si="23"/>
        <v>64582.500953084171</v>
      </c>
      <c r="I73" s="23">
        <f t="shared" si="23"/>
        <v>199582.50095308418</v>
      </c>
      <c r="J73" s="23">
        <f t="shared" si="23"/>
        <v>133055.00063538944</v>
      </c>
      <c r="K73" s="81">
        <f t="shared" si="23"/>
        <v>66527.500317694721</v>
      </c>
      <c r="L73" s="98">
        <f t="shared" si="23"/>
        <v>45000</v>
      </c>
      <c r="M73" s="81">
        <f>+K73+L73+J73</f>
        <v>244582.50095308415</v>
      </c>
      <c r="O73" s="81">
        <f>SUM(O69:O72)</f>
        <v>0</v>
      </c>
    </row>
    <row r="74" spans="1:15" x14ac:dyDescent="0.2">
      <c r="A74" s="108" t="s">
        <v>5</v>
      </c>
      <c r="B74" s="25"/>
      <c r="C74" s="25"/>
      <c r="D74" s="16"/>
      <c r="E74" s="47">
        <f t="shared" ref="E74:E137" si="24">+D74*$E$5/$D$140</f>
        <v>0</v>
      </c>
      <c r="F74" s="66"/>
      <c r="G74" s="68">
        <f t="shared" ref="G74:G76" si="25">+D74</f>
        <v>0</v>
      </c>
      <c r="H74" s="67">
        <f t="shared" ref="H74:H76" si="26">+$H$5*G74/$G$140</f>
        <v>0</v>
      </c>
      <c r="I74" s="77">
        <f t="shared" ref="I74:I137" si="27">+H74+F74</f>
        <v>0</v>
      </c>
      <c r="J74" s="78">
        <f t="shared" ref="J74:J137" si="28">2/3*I74</f>
        <v>0</v>
      </c>
      <c r="K74" s="79">
        <f t="shared" ref="K74:K137" si="29">1/3*I74</f>
        <v>0</v>
      </c>
      <c r="L74" s="96"/>
      <c r="M74" s="79">
        <f t="shared" si="21"/>
        <v>0</v>
      </c>
      <c r="O74" s="87"/>
    </row>
    <row r="75" spans="1:15" x14ac:dyDescent="0.2">
      <c r="A75" s="104">
        <v>24</v>
      </c>
      <c r="B75" s="26" t="s">
        <v>66</v>
      </c>
      <c r="C75" s="26" t="s">
        <v>131</v>
      </c>
      <c r="D75" s="55">
        <v>8229</v>
      </c>
      <c r="E75" s="56">
        <f t="shared" si="24"/>
        <v>15873.752188727614</v>
      </c>
      <c r="F75" s="100">
        <v>45000</v>
      </c>
      <c r="G75" s="101"/>
      <c r="H75" s="102"/>
      <c r="I75" s="82">
        <f t="shared" si="27"/>
        <v>45000</v>
      </c>
      <c r="J75" s="78">
        <f t="shared" si="28"/>
        <v>30000</v>
      </c>
      <c r="K75" s="79">
        <f t="shared" si="29"/>
        <v>15000</v>
      </c>
      <c r="L75" s="96">
        <v>9000</v>
      </c>
      <c r="M75" s="79">
        <f t="shared" si="21"/>
        <v>54000</v>
      </c>
      <c r="O75" s="87"/>
    </row>
    <row r="76" spans="1:15" x14ac:dyDescent="0.2">
      <c r="A76" s="104">
        <v>33</v>
      </c>
      <c r="B76" s="26" t="s">
        <v>67</v>
      </c>
      <c r="C76" s="26" t="s">
        <v>131</v>
      </c>
      <c r="D76" s="22">
        <v>71287</v>
      </c>
      <c r="E76" s="47">
        <f t="shared" si="24"/>
        <v>137512.71992682287</v>
      </c>
      <c r="F76" s="66"/>
      <c r="G76" s="68">
        <f t="shared" si="25"/>
        <v>71287</v>
      </c>
      <c r="H76" s="67">
        <f t="shared" si="26"/>
        <v>121931.58391446875</v>
      </c>
      <c r="I76" s="77">
        <f t="shared" si="27"/>
        <v>121931.58391446875</v>
      </c>
      <c r="J76" s="78">
        <f t="shared" si="28"/>
        <v>81287.722609645833</v>
      </c>
      <c r="K76" s="79">
        <f t="shared" si="29"/>
        <v>40643.861304822916</v>
      </c>
      <c r="L76" s="96">
        <v>5000</v>
      </c>
      <c r="M76" s="79">
        <f t="shared" si="21"/>
        <v>126931.58391446875</v>
      </c>
      <c r="O76" s="87"/>
    </row>
    <row r="77" spans="1:15" x14ac:dyDescent="0.2">
      <c r="A77" s="104">
        <v>40</v>
      </c>
      <c r="B77" s="26" t="s">
        <v>68</v>
      </c>
      <c r="C77" s="26" t="s">
        <v>131</v>
      </c>
      <c r="D77" s="55">
        <v>7531</v>
      </c>
      <c r="E77" s="56">
        <f t="shared" si="24"/>
        <v>14527.309239677685</v>
      </c>
      <c r="F77" s="100">
        <v>45000</v>
      </c>
      <c r="G77" s="68" t="s">
        <v>1</v>
      </c>
      <c r="H77" s="67"/>
      <c r="I77" s="82">
        <f t="shared" si="27"/>
        <v>45000</v>
      </c>
      <c r="J77" s="78">
        <f t="shared" si="28"/>
        <v>30000</v>
      </c>
      <c r="K77" s="79">
        <f t="shared" si="29"/>
        <v>15000</v>
      </c>
      <c r="L77" s="96">
        <v>26000</v>
      </c>
      <c r="M77" s="79">
        <f t="shared" si="21"/>
        <v>71000</v>
      </c>
      <c r="O77" s="87"/>
    </row>
    <row r="78" spans="1:15" x14ac:dyDescent="0.2">
      <c r="A78" s="104">
        <v>47</v>
      </c>
      <c r="B78" s="26" t="s">
        <v>69</v>
      </c>
      <c r="C78" s="26" t="s">
        <v>131</v>
      </c>
      <c r="D78" s="55">
        <v>11724</v>
      </c>
      <c r="E78" s="56">
        <f t="shared" si="24"/>
        <v>22615.611940775616</v>
      </c>
      <c r="F78" s="100">
        <v>45000</v>
      </c>
      <c r="G78" s="68" t="s">
        <v>1</v>
      </c>
      <c r="H78" s="67"/>
      <c r="I78" s="82">
        <f t="shared" si="27"/>
        <v>45000</v>
      </c>
      <c r="J78" s="78">
        <f t="shared" si="28"/>
        <v>30000</v>
      </c>
      <c r="K78" s="79">
        <f t="shared" si="29"/>
        <v>15000</v>
      </c>
      <c r="L78" s="96">
        <v>11000</v>
      </c>
      <c r="M78" s="79">
        <f t="shared" si="21"/>
        <v>56000</v>
      </c>
      <c r="O78" s="87"/>
    </row>
    <row r="79" spans="1:15" x14ac:dyDescent="0.2">
      <c r="A79" s="104">
        <v>64</v>
      </c>
      <c r="B79" s="26" t="s">
        <v>70</v>
      </c>
      <c r="C79" s="26" t="s">
        <v>131</v>
      </c>
      <c r="D79" s="55">
        <v>11611</v>
      </c>
      <c r="E79" s="56">
        <f t="shared" si="24"/>
        <v>22397.634787132862</v>
      </c>
      <c r="F79" s="100">
        <v>45000</v>
      </c>
      <c r="G79" s="68" t="s">
        <v>1</v>
      </c>
      <c r="H79" s="67"/>
      <c r="I79" s="82">
        <f t="shared" si="27"/>
        <v>45000</v>
      </c>
      <c r="J79" s="78">
        <f t="shared" si="28"/>
        <v>30000</v>
      </c>
      <c r="K79" s="79">
        <f t="shared" si="29"/>
        <v>15000</v>
      </c>
      <c r="L79" s="96">
        <v>5000</v>
      </c>
      <c r="M79" s="103">
        <f t="shared" si="21"/>
        <v>50000</v>
      </c>
      <c r="O79" s="87"/>
    </row>
    <row r="80" spans="1:15" x14ac:dyDescent="0.2">
      <c r="A80" s="104">
        <v>19</v>
      </c>
      <c r="B80" s="26" t="s">
        <v>71</v>
      </c>
      <c r="C80" s="26" t="s">
        <v>131</v>
      </c>
      <c r="D80" s="55">
        <v>5770</v>
      </c>
      <c r="E80" s="56">
        <f t="shared" si="24"/>
        <v>11130.337845298132</v>
      </c>
      <c r="F80" s="100">
        <v>45000</v>
      </c>
      <c r="G80" s="68" t="s">
        <v>1</v>
      </c>
      <c r="H80" s="67"/>
      <c r="I80" s="82">
        <f t="shared" si="27"/>
        <v>45000</v>
      </c>
      <c r="J80" s="78">
        <f t="shared" si="28"/>
        <v>30000</v>
      </c>
      <c r="K80" s="79">
        <f t="shared" si="29"/>
        <v>15000</v>
      </c>
      <c r="L80" s="96">
        <v>5000</v>
      </c>
      <c r="M80" s="103">
        <f t="shared" si="21"/>
        <v>50000</v>
      </c>
      <c r="O80" s="87"/>
    </row>
    <row r="81" spans="1:15" x14ac:dyDescent="0.2">
      <c r="A81" s="104">
        <v>23</v>
      </c>
      <c r="B81" s="26" t="s">
        <v>72</v>
      </c>
      <c r="C81" s="26" t="s">
        <v>131</v>
      </c>
      <c r="D81" s="55">
        <v>1892</v>
      </c>
      <c r="E81" s="56">
        <f t="shared" si="24"/>
        <v>3649.6705724963722</v>
      </c>
      <c r="F81" s="100">
        <v>45000</v>
      </c>
      <c r="G81" s="68" t="s">
        <v>1</v>
      </c>
      <c r="H81" s="67"/>
      <c r="I81" s="82">
        <f t="shared" si="27"/>
        <v>45000</v>
      </c>
      <c r="J81" s="78">
        <f t="shared" si="28"/>
        <v>30000</v>
      </c>
      <c r="K81" s="79">
        <f t="shared" si="29"/>
        <v>15000</v>
      </c>
      <c r="L81" s="96">
        <v>5000</v>
      </c>
      <c r="M81" s="103">
        <f t="shared" si="21"/>
        <v>50000</v>
      </c>
      <c r="O81" s="87"/>
    </row>
    <row r="82" spans="1:15" x14ac:dyDescent="0.2">
      <c r="A82" s="104">
        <v>87</v>
      </c>
      <c r="B82" s="26" t="s">
        <v>73</v>
      </c>
      <c r="C82" s="26" t="s">
        <v>131</v>
      </c>
      <c r="D82" s="22">
        <v>25514</v>
      </c>
      <c r="E82" s="47">
        <f t="shared" si="24"/>
        <v>49216.540690630252</v>
      </c>
      <c r="F82" s="66"/>
      <c r="G82" s="68">
        <f>+D82</f>
        <v>25514</v>
      </c>
      <c r="H82" s="67">
        <f>+$H$5*G82/$G$140</f>
        <v>43639.968465411024</v>
      </c>
      <c r="I82" s="77">
        <f t="shared" si="27"/>
        <v>43639.968465411024</v>
      </c>
      <c r="J82" s="78">
        <f t="shared" si="28"/>
        <v>29093.312310274014</v>
      </c>
      <c r="K82" s="79">
        <f t="shared" si="29"/>
        <v>14546.656155137007</v>
      </c>
      <c r="L82" s="96">
        <v>40000</v>
      </c>
      <c r="M82" s="103">
        <f t="shared" si="21"/>
        <v>83639.968465411017</v>
      </c>
      <c r="O82" s="87"/>
    </row>
    <row r="83" spans="1:15" x14ac:dyDescent="0.2">
      <c r="A83" s="104">
        <v>16</v>
      </c>
      <c r="B83" s="26" t="s">
        <v>74</v>
      </c>
      <c r="C83" s="26" t="s">
        <v>131</v>
      </c>
      <c r="D83" s="55">
        <v>14480</v>
      </c>
      <c r="E83" s="56">
        <f t="shared" si="24"/>
        <v>27931.939688027203</v>
      </c>
      <c r="F83" s="100">
        <v>45000</v>
      </c>
      <c r="G83" s="101"/>
      <c r="H83" s="102"/>
      <c r="I83" s="82">
        <f t="shared" si="27"/>
        <v>45000</v>
      </c>
      <c r="J83" s="78">
        <f t="shared" si="28"/>
        <v>30000</v>
      </c>
      <c r="K83" s="79">
        <f t="shared" si="29"/>
        <v>15000</v>
      </c>
      <c r="L83" s="96">
        <v>5000</v>
      </c>
      <c r="M83" s="79">
        <f t="shared" si="21"/>
        <v>50000</v>
      </c>
      <c r="O83" s="87"/>
    </row>
    <row r="84" spans="1:15" x14ac:dyDescent="0.2">
      <c r="A84" s="104">
        <v>17</v>
      </c>
      <c r="B84" s="26" t="s">
        <v>75</v>
      </c>
      <c r="C84" s="26" t="s">
        <v>131</v>
      </c>
      <c r="D84" s="55">
        <v>20133</v>
      </c>
      <c r="E84" s="56">
        <f t="shared" si="24"/>
        <v>38836.584374243903</v>
      </c>
      <c r="F84" s="100">
        <v>45000</v>
      </c>
      <c r="G84" s="101"/>
      <c r="H84" s="102">
        <f>+$H$5*G84/$G$140</f>
        <v>0</v>
      </c>
      <c r="I84" s="82">
        <f t="shared" si="27"/>
        <v>45000</v>
      </c>
      <c r="J84" s="78">
        <f t="shared" si="28"/>
        <v>30000</v>
      </c>
      <c r="K84" s="79">
        <f t="shared" si="29"/>
        <v>15000</v>
      </c>
      <c r="L84" s="96">
        <v>13000</v>
      </c>
      <c r="M84" s="79">
        <f>+K84+L84+J84</f>
        <v>58000</v>
      </c>
      <c r="O84" s="87">
        <v>100000</v>
      </c>
    </row>
    <row r="85" spans="1:15" x14ac:dyDescent="0.2">
      <c r="A85" s="104">
        <v>79</v>
      </c>
      <c r="B85" s="26" t="s">
        <v>76</v>
      </c>
      <c r="C85" s="26" t="s">
        <v>131</v>
      </c>
      <c r="D85" s="55">
        <v>7887</v>
      </c>
      <c r="E85" s="56">
        <f t="shared" si="24"/>
        <v>15214.033723720342</v>
      </c>
      <c r="F85" s="100">
        <v>45000</v>
      </c>
      <c r="G85" s="101"/>
      <c r="H85" s="102"/>
      <c r="I85" s="82">
        <f t="shared" si="27"/>
        <v>45000</v>
      </c>
      <c r="J85" s="78">
        <f t="shared" si="28"/>
        <v>30000</v>
      </c>
      <c r="K85" s="79">
        <f t="shared" si="29"/>
        <v>15000</v>
      </c>
      <c r="L85" s="96">
        <v>6000</v>
      </c>
      <c r="M85" s="79">
        <f t="shared" ref="M85:M98" si="30">+K85+O85+L85+J85</f>
        <v>51000</v>
      </c>
      <c r="O85" s="87"/>
    </row>
    <row r="86" spans="1:15" x14ac:dyDescent="0.2">
      <c r="A86" s="104">
        <v>86</v>
      </c>
      <c r="B86" s="26" t="s">
        <v>77</v>
      </c>
      <c r="C86" s="26" t="s">
        <v>131</v>
      </c>
      <c r="D86" s="22">
        <v>23229</v>
      </c>
      <c r="E86" s="47">
        <f t="shared" si="24"/>
        <v>44808.772583783415</v>
      </c>
      <c r="F86" s="66"/>
      <c r="G86" s="68">
        <f>+D86</f>
        <v>23229</v>
      </c>
      <c r="H86" s="67">
        <f>+$H$5*G86/$G$140</f>
        <v>39731.630770676202</v>
      </c>
      <c r="I86" s="77">
        <f t="shared" si="27"/>
        <v>39731.630770676202</v>
      </c>
      <c r="J86" s="78">
        <f t="shared" si="28"/>
        <v>26487.753847117467</v>
      </c>
      <c r="K86" s="79">
        <f t="shared" si="29"/>
        <v>13243.876923558733</v>
      </c>
      <c r="L86" s="96">
        <v>46000</v>
      </c>
      <c r="M86" s="79">
        <f t="shared" si="30"/>
        <v>85731.630770676202</v>
      </c>
      <c r="O86" s="87"/>
    </row>
    <row r="87" spans="1:15" x14ac:dyDescent="0.2">
      <c r="A87" s="109" t="s">
        <v>15</v>
      </c>
      <c r="B87" s="107" t="s">
        <v>134</v>
      </c>
      <c r="C87" s="27" t="s">
        <v>131</v>
      </c>
      <c r="D87" s="23">
        <f>SUM(D75:D86)</f>
        <v>209287</v>
      </c>
      <c r="E87" s="23">
        <f t="shared" ref="E87:L87" si="31">SUM(E75:E86)</f>
        <v>403714.90756133629</v>
      </c>
      <c r="F87" s="70">
        <f t="shared" si="31"/>
        <v>405000</v>
      </c>
      <c r="G87" s="70">
        <f t="shared" si="31"/>
        <v>120030</v>
      </c>
      <c r="H87" s="70">
        <f t="shared" si="31"/>
        <v>205303.183150556</v>
      </c>
      <c r="I87" s="23">
        <f t="shared" si="31"/>
        <v>610303.18315055605</v>
      </c>
      <c r="J87" s="23">
        <f t="shared" si="31"/>
        <v>406868.78876703733</v>
      </c>
      <c r="K87" s="81">
        <f t="shared" si="31"/>
        <v>203434.39438351867</v>
      </c>
      <c r="L87" s="98">
        <f t="shared" si="31"/>
        <v>176000</v>
      </c>
      <c r="M87" s="81">
        <f>+K87+L87+J87</f>
        <v>786303.18315055594</v>
      </c>
      <c r="O87" s="81">
        <f>SUM(O75:O86)</f>
        <v>100000</v>
      </c>
    </row>
    <row r="88" spans="1:15" x14ac:dyDescent="0.2">
      <c r="A88" s="108" t="s">
        <v>5</v>
      </c>
      <c r="B88" s="25"/>
      <c r="C88" s="25"/>
      <c r="D88" s="16"/>
      <c r="E88" s="47">
        <f t="shared" si="24"/>
        <v>0</v>
      </c>
      <c r="F88" s="66"/>
      <c r="G88" s="68">
        <f t="shared" ref="G88:G93" si="32">+D88</f>
        <v>0</v>
      </c>
      <c r="H88" s="67">
        <f t="shared" ref="H88:H93" si="33">+$H$5*G88/$G$140</f>
        <v>0</v>
      </c>
      <c r="I88" s="77">
        <f t="shared" si="27"/>
        <v>0</v>
      </c>
      <c r="J88" s="78">
        <f t="shared" si="28"/>
        <v>0</v>
      </c>
      <c r="K88" s="79">
        <f t="shared" si="29"/>
        <v>0</v>
      </c>
      <c r="L88" s="96"/>
      <c r="M88" s="79">
        <f t="shared" si="30"/>
        <v>0</v>
      </c>
      <c r="O88" s="87"/>
    </row>
    <row r="89" spans="1:15" x14ac:dyDescent="0.2">
      <c r="A89" s="104">
        <v>11</v>
      </c>
      <c r="B89" s="26" t="s">
        <v>78</v>
      </c>
      <c r="C89" s="26" t="s">
        <v>132</v>
      </c>
      <c r="D89" s="55">
        <v>25258</v>
      </c>
      <c r="E89" s="56">
        <f t="shared" si="24"/>
        <v>48722.716342554631</v>
      </c>
      <c r="F89" s="100">
        <v>45000</v>
      </c>
      <c r="G89" s="101"/>
      <c r="H89" s="102">
        <f t="shared" si="33"/>
        <v>0</v>
      </c>
      <c r="I89" s="82">
        <f t="shared" si="27"/>
        <v>45000</v>
      </c>
      <c r="J89" s="78">
        <f t="shared" si="28"/>
        <v>30000</v>
      </c>
      <c r="K89" s="79">
        <f t="shared" si="29"/>
        <v>15000</v>
      </c>
      <c r="L89" s="96">
        <v>5000</v>
      </c>
      <c r="M89" s="79">
        <f t="shared" si="30"/>
        <v>50000</v>
      </c>
      <c r="O89" s="87"/>
    </row>
    <row r="90" spans="1:15" x14ac:dyDescent="0.2">
      <c r="A90" s="104">
        <v>30</v>
      </c>
      <c r="B90" s="26" t="s">
        <v>79</v>
      </c>
      <c r="C90" s="26" t="s">
        <v>132</v>
      </c>
      <c r="D90" s="22">
        <v>77196</v>
      </c>
      <c r="E90" s="47">
        <f t="shared" si="24"/>
        <v>148911.1889611152</v>
      </c>
      <c r="F90" s="66"/>
      <c r="G90" s="68">
        <f t="shared" si="32"/>
        <v>77196</v>
      </c>
      <c r="H90" s="67">
        <f t="shared" si="33"/>
        <v>132038.52808873047</v>
      </c>
      <c r="I90" s="77">
        <f t="shared" si="27"/>
        <v>132038.52808873047</v>
      </c>
      <c r="J90" s="78">
        <f t="shared" si="28"/>
        <v>88025.685392486979</v>
      </c>
      <c r="K90" s="79">
        <f t="shared" si="29"/>
        <v>44012.84269624349</v>
      </c>
      <c r="L90" s="96">
        <v>6000</v>
      </c>
      <c r="M90" s="79">
        <f t="shared" si="30"/>
        <v>138038.52808873047</v>
      </c>
      <c r="O90" s="87"/>
    </row>
    <row r="91" spans="1:15" x14ac:dyDescent="0.2">
      <c r="A91" s="104">
        <v>34</v>
      </c>
      <c r="B91" s="26" t="s">
        <v>80</v>
      </c>
      <c r="C91" s="26" t="s">
        <v>132</v>
      </c>
      <c r="D91" s="22">
        <v>102137</v>
      </c>
      <c r="E91" s="47">
        <f t="shared" si="24"/>
        <v>197022.41187265431</v>
      </c>
      <c r="F91" s="66"/>
      <c r="G91" s="68">
        <f t="shared" si="32"/>
        <v>102137</v>
      </c>
      <c r="H91" s="67">
        <f t="shared" si="33"/>
        <v>174698.41887401763</v>
      </c>
      <c r="I91" s="77">
        <f t="shared" si="27"/>
        <v>174698.41887401763</v>
      </c>
      <c r="J91" s="78">
        <f t="shared" si="28"/>
        <v>116465.61258267841</v>
      </c>
      <c r="K91" s="79">
        <f t="shared" si="29"/>
        <v>58232.806291339206</v>
      </c>
      <c r="L91" s="96">
        <v>9000</v>
      </c>
      <c r="M91" s="79">
        <f t="shared" si="30"/>
        <v>183698.4188740176</v>
      </c>
      <c r="O91" s="87"/>
    </row>
    <row r="92" spans="1:15" x14ac:dyDescent="0.2">
      <c r="A92" s="104">
        <v>48</v>
      </c>
      <c r="B92" s="26" t="s">
        <v>81</v>
      </c>
      <c r="C92" s="26" t="s">
        <v>132</v>
      </c>
      <c r="D92" s="22"/>
      <c r="E92" s="47">
        <f t="shared" si="24"/>
        <v>0</v>
      </c>
      <c r="F92" s="66"/>
      <c r="G92" s="68">
        <f t="shared" si="32"/>
        <v>0</v>
      </c>
      <c r="H92" s="67">
        <f t="shared" si="33"/>
        <v>0</v>
      </c>
      <c r="I92" s="77">
        <f t="shared" si="27"/>
        <v>0</v>
      </c>
      <c r="J92" s="78">
        <f t="shared" si="28"/>
        <v>0</v>
      </c>
      <c r="K92" s="79">
        <f t="shared" si="29"/>
        <v>0</v>
      </c>
      <c r="L92" s="96"/>
      <c r="M92" s="79">
        <f t="shared" si="30"/>
        <v>0</v>
      </c>
      <c r="O92" s="87"/>
    </row>
    <row r="93" spans="1:15" x14ac:dyDescent="0.2">
      <c r="A93" s="104">
        <v>66</v>
      </c>
      <c r="B93" s="26" t="s">
        <v>82</v>
      </c>
      <c r="C93" s="26" t="s">
        <v>132</v>
      </c>
      <c r="D93" s="22">
        <v>33611</v>
      </c>
      <c r="E93" s="47">
        <f t="shared" si="24"/>
        <v>64835.664699881374</v>
      </c>
      <c r="F93" s="66"/>
      <c r="G93" s="68">
        <f t="shared" si="32"/>
        <v>33611</v>
      </c>
      <c r="H93" s="67">
        <f t="shared" si="33"/>
        <v>57489.338406009643</v>
      </c>
      <c r="I93" s="77">
        <f t="shared" si="27"/>
        <v>57489.338406009643</v>
      </c>
      <c r="J93" s="78">
        <f t="shared" si="28"/>
        <v>38326.225604006424</v>
      </c>
      <c r="K93" s="79">
        <f t="shared" si="29"/>
        <v>19163.112802003212</v>
      </c>
      <c r="L93" s="96">
        <v>8000</v>
      </c>
      <c r="M93" s="79">
        <f t="shared" si="30"/>
        <v>65489.338406009636</v>
      </c>
      <c r="O93" s="87"/>
    </row>
    <row r="94" spans="1:15" x14ac:dyDescent="0.2">
      <c r="A94" s="104" t="s">
        <v>83</v>
      </c>
      <c r="B94" s="26" t="s">
        <v>84</v>
      </c>
      <c r="C94" s="26" t="s">
        <v>132</v>
      </c>
      <c r="D94" s="55">
        <v>6704</v>
      </c>
      <c r="E94" s="56">
        <f t="shared" si="24"/>
        <v>12932.025115230274</v>
      </c>
      <c r="F94" s="100">
        <v>45000</v>
      </c>
      <c r="G94" s="68" t="s">
        <v>1</v>
      </c>
      <c r="H94" s="67"/>
      <c r="I94" s="82">
        <f t="shared" si="27"/>
        <v>45000</v>
      </c>
      <c r="J94" s="78">
        <f t="shared" si="28"/>
        <v>30000</v>
      </c>
      <c r="K94" s="79">
        <f t="shared" si="29"/>
        <v>15000</v>
      </c>
      <c r="L94" s="96">
        <v>8000</v>
      </c>
      <c r="M94" s="79">
        <f t="shared" si="30"/>
        <v>53000</v>
      </c>
      <c r="O94" s="87"/>
    </row>
    <row r="95" spans="1:15" x14ac:dyDescent="0.2">
      <c r="A95" s="104">
        <v>12</v>
      </c>
      <c r="B95" s="26" t="s">
        <v>85</v>
      </c>
      <c r="C95" s="26" t="s">
        <v>132</v>
      </c>
      <c r="D95" s="55">
        <v>3631</v>
      </c>
      <c r="E95" s="56">
        <f t="shared" si="24"/>
        <v>7004.2039369631748</v>
      </c>
      <c r="F95" s="100">
        <v>45000</v>
      </c>
      <c r="G95" s="68" t="s">
        <v>1</v>
      </c>
      <c r="H95" s="67"/>
      <c r="I95" s="82">
        <f t="shared" si="27"/>
        <v>45000</v>
      </c>
      <c r="J95" s="78">
        <f t="shared" si="28"/>
        <v>30000</v>
      </c>
      <c r="K95" s="79">
        <f t="shared" si="29"/>
        <v>15000</v>
      </c>
      <c r="L95" s="96">
        <v>10000</v>
      </c>
      <c r="M95" s="79">
        <f t="shared" si="30"/>
        <v>55000</v>
      </c>
      <c r="O95" s="87"/>
    </row>
    <row r="96" spans="1:15" x14ac:dyDescent="0.2">
      <c r="A96" s="104">
        <v>31</v>
      </c>
      <c r="B96" s="26" t="s">
        <v>86</v>
      </c>
      <c r="C96" s="26" t="s">
        <v>132</v>
      </c>
      <c r="D96" s="22">
        <v>68637</v>
      </c>
      <c r="E96" s="47">
        <f t="shared" si="24"/>
        <v>132400.86632369636</v>
      </c>
      <c r="F96" s="66"/>
      <c r="G96" s="68">
        <f>+D96</f>
        <v>68637</v>
      </c>
      <c r="H96" s="67">
        <f>+$H$5*G96/$G$140</f>
        <v>117398.93844792727</v>
      </c>
      <c r="I96" s="77">
        <f t="shared" si="27"/>
        <v>117398.93844792727</v>
      </c>
      <c r="J96" s="78">
        <f t="shared" si="28"/>
        <v>78265.958965284837</v>
      </c>
      <c r="K96" s="79">
        <f t="shared" si="29"/>
        <v>39132.979482642419</v>
      </c>
      <c r="L96" s="96">
        <v>24000</v>
      </c>
      <c r="M96" s="79">
        <f t="shared" si="30"/>
        <v>141398.93844792724</v>
      </c>
      <c r="O96" s="87"/>
    </row>
    <row r="97" spans="1:15" x14ac:dyDescent="0.2">
      <c r="A97" s="104">
        <v>32</v>
      </c>
      <c r="B97" s="26" t="s">
        <v>87</v>
      </c>
      <c r="C97" s="26" t="s">
        <v>132</v>
      </c>
      <c r="D97" s="55">
        <v>1939</v>
      </c>
      <c r="E97" s="56">
        <f t="shared" si="24"/>
        <v>3740.3336364008801</v>
      </c>
      <c r="F97" s="100">
        <v>45000</v>
      </c>
      <c r="G97" s="101"/>
      <c r="H97" s="102">
        <f>+$H$5*G97/$G$140</f>
        <v>0</v>
      </c>
      <c r="I97" s="82">
        <f t="shared" si="27"/>
        <v>45000</v>
      </c>
      <c r="J97" s="78">
        <f t="shared" si="28"/>
        <v>30000</v>
      </c>
      <c r="K97" s="79">
        <f t="shared" si="29"/>
        <v>15000</v>
      </c>
      <c r="L97" s="96">
        <v>7000</v>
      </c>
      <c r="M97" s="103">
        <f t="shared" si="30"/>
        <v>52000</v>
      </c>
      <c r="O97" s="87"/>
    </row>
    <row r="98" spans="1:15" x14ac:dyDescent="0.2">
      <c r="A98" s="104">
        <v>46</v>
      </c>
      <c r="B98" s="26" t="s">
        <v>88</v>
      </c>
      <c r="C98" s="26" t="s">
        <v>132</v>
      </c>
      <c r="D98" s="55">
        <v>1036</v>
      </c>
      <c r="E98" s="56">
        <f t="shared" si="24"/>
        <v>1998.4454086185208</v>
      </c>
      <c r="F98" s="100">
        <v>45000</v>
      </c>
      <c r="G98" s="101"/>
      <c r="H98" s="102">
        <f t="shared" ref="H98:H101" si="34">+$H$5*G98/$G$140</f>
        <v>0</v>
      </c>
      <c r="I98" s="82">
        <f t="shared" si="27"/>
        <v>45000</v>
      </c>
      <c r="J98" s="78">
        <f t="shared" si="28"/>
        <v>30000</v>
      </c>
      <c r="K98" s="79">
        <f t="shared" si="29"/>
        <v>15000</v>
      </c>
      <c r="L98" s="96">
        <v>5000</v>
      </c>
      <c r="M98" s="103">
        <f t="shared" si="30"/>
        <v>50000</v>
      </c>
      <c r="O98" s="87"/>
    </row>
    <row r="99" spans="1:15" x14ac:dyDescent="0.2">
      <c r="A99" s="104">
        <v>65</v>
      </c>
      <c r="B99" s="26" t="s">
        <v>89</v>
      </c>
      <c r="C99" s="26" t="s">
        <v>132</v>
      </c>
      <c r="D99" s="55">
        <v>8354</v>
      </c>
      <c r="E99" s="56">
        <f t="shared" si="24"/>
        <v>16114.877358686412</v>
      </c>
      <c r="F99" s="100">
        <v>45000</v>
      </c>
      <c r="G99" s="101"/>
      <c r="H99" s="102">
        <f t="shared" si="34"/>
        <v>0</v>
      </c>
      <c r="I99" s="82">
        <f t="shared" si="27"/>
        <v>45000</v>
      </c>
      <c r="J99" s="78">
        <f t="shared" si="28"/>
        <v>30000</v>
      </c>
      <c r="K99" s="79">
        <f t="shared" si="29"/>
        <v>15000</v>
      </c>
      <c r="L99" s="96">
        <v>5000</v>
      </c>
      <c r="M99" s="103">
        <f>+K99+L99+J99</f>
        <v>50000</v>
      </c>
      <c r="O99" s="87">
        <v>100000</v>
      </c>
    </row>
    <row r="100" spans="1:15" x14ac:dyDescent="0.2">
      <c r="A100" s="104">
        <v>81</v>
      </c>
      <c r="B100" s="26" t="s">
        <v>90</v>
      </c>
      <c r="C100" s="26" t="s">
        <v>132</v>
      </c>
      <c r="D100" s="55">
        <v>18483</v>
      </c>
      <c r="E100" s="56">
        <f t="shared" si="24"/>
        <v>35653.732130787765</v>
      </c>
      <c r="F100" s="100">
        <v>45000</v>
      </c>
      <c r="G100" s="101"/>
      <c r="H100" s="102">
        <f t="shared" si="34"/>
        <v>0</v>
      </c>
      <c r="I100" s="82">
        <f t="shared" si="27"/>
        <v>45000</v>
      </c>
      <c r="J100" s="78">
        <f t="shared" si="28"/>
        <v>30000</v>
      </c>
      <c r="K100" s="79">
        <f t="shared" si="29"/>
        <v>15000</v>
      </c>
      <c r="L100" s="96">
        <v>9000</v>
      </c>
      <c r="M100" s="103">
        <f t="shared" ref="M100:M112" si="35">+K100+O100+L100+J100</f>
        <v>54000</v>
      </c>
      <c r="O100" s="87"/>
    </row>
    <row r="101" spans="1:15" x14ac:dyDescent="0.2">
      <c r="A101" s="104">
        <v>82</v>
      </c>
      <c r="B101" s="26" t="s">
        <v>91</v>
      </c>
      <c r="C101" s="26" t="s">
        <v>132</v>
      </c>
      <c r="D101" s="55">
        <v>11025</v>
      </c>
      <c r="E101" s="56">
        <f t="shared" si="24"/>
        <v>21267.239990366015</v>
      </c>
      <c r="F101" s="100">
        <v>45000</v>
      </c>
      <c r="G101" s="101"/>
      <c r="H101" s="102">
        <f t="shared" si="34"/>
        <v>0</v>
      </c>
      <c r="I101" s="82">
        <f t="shared" si="27"/>
        <v>45000</v>
      </c>
      <c r="J101" s="78">
        <f t="shared" si="28"/>
        <v>30000</v>
      </c>
      <c r="K101" s="79">
        <f t="shared" si="29"/>
        <v>15000</v>
      </c>
      <c r="L101" s="96">
        <v>12000</v>
      </c>
      <c r="M101" s="103">
        <f t="shared" si="35"/>
        <v>57000</v>
      </c>
      <c r="O101" s="87"/>
    </row>
    <row r="102" spans="1:15" x14ac:dyDescent="0.2">
      <c r="A102" s="109" t="s">
        <v>15</v>
      </c>
      <c r="B102" s="107" t="s">
        <v>134</v>
      </c>
      <c r="C102" s="112" t="s">
        <v>132</v>
      </c>
      <c r="D102" s="23">
        <f>SUM(D89:D101)</f>
        <v>358011</v>
      </c>
      <c r="E102" s="23">
        <f t="shared" ref="E102:L102" si="36">SUM(E89:E101)</f>
        <v>690603.705776955</v>
      </c>
      <c r="F102" s="70">
        <f t="shared" si="36"/>
        <v>360000</v>
      </c>
      <c r="G102" s="70">
        <f t="shared" si="36"/>
        <v>281581</v>
      </c>
      <c r="H102" s="70">
        <f t="shared" si="36"/>
        <v>481625.22381668503</v>
      </c>
      <c r="I102" s="23">
        <f t="shared" si="36"/>
        <v>841625.22381668503</v>
      </c>
      <c r="J102" s="23">
        <f t="shared" si="36"/>
        <v>561083.48254445661</v>
      </c>
      <c r="K102" s="81">
        <f t="shared" si="36"/>
        <v>280541.7412722283</v>
      </c>
      <c r="L102" s="98">
        <f t="shared" si="36"/>
        <v>108000</v>
      </c>
      <c r="M102" s="81">
        <f>+K102+L102+J102</f>
        <v>949625.22381668491</v>
      </c>
      <c r="O102" s="81">
        <f>SUM(O89:O101)</f>
        <v>100000</v>
      </c>
    </row>
    <row r="103" spans="1:15" x14ac:dyDescent="0.2">
      <c r="A103" s="108" t="s">
        <v>5</v>
      </c>
      <c r="B103" s="25"/>
      <c r="C103" s="25"/>
      <c r="D103" s="16"/>
      <c r="E103" s="47">
        <f t="shared" si="24"/>
        <v>0</v>
      </c>
      <c r="F103" s="66"/>
      <c r="G103" s="68">
        <f>+D103</f>
        <v>0</v>
      </c>
      <c r="H103" s="67">
        <f>+$H$5*G103/$G$140</f>
        <v>0</v>
      </c>
      <c r="I103" s="77">
        <f t="shared" si="27"/>
        <v>0</v>
      </c>
      <c r="J103" s="78">
        <f t="shared" si="28"/>
        <v>0</v>
      </c>
      <c r="K103" s="79">
        <f t="shared" si="29"/>
        <v>0</v>
      </c>
      <c r="L103" s="96"/>
      <c r="M103" s="79">
        <f t="shared" si="35"/>
        <v>0</v>
      </c>
      <c r="O103" s="87"/>
    </row>
    <row r="104" spans="1:15" x14ac:dyDescent="0.2">
      <c r="A104" s="104" t="s">
        <v>92</v>
      </c>
      <c r="B104" s="26" t="s">
        <v>93</v>
      </c>
      <c r="C104" s="26" t="s">
        <v>94</v>
      </c>
      <c r="D104" s="55">
        <v>14380</v>
      </c>
      <c r="E104" s="56">
        <f t="shared" si="24"/>
        <v>27739.039552060163</v>
      </c>
      <c r="F104" s="100">
        <v>45000</v>
      </c>
      <c r="G104" s="101"/>
      <c r="H104" s="102">
        <f>+$H$5*G104/$G$140</f>
        <v>0</v>
      </c>
      <c r="I104" s="82">
        <f t="shared" si="27"/>
        <v>45000</v>
      </c>
      <c r="J104" s="78">
        <f t="shared" si="28"/>
        <v>30000</v>
      </c>
      <c r="K104" s="79">
        <f t="shared" si="29"/>
        <v>15000</v>
      </c>
      <c r="L104" s="96">
        <v>7000</v>
      </c>
      <c r="M104" s="103">
        <f t="shared" si="35"/>
        <v>52000</v>
      </c>
      <c r="O104" s="87"/>
    </row>
    <row r="105" spans="1:15" x14ac:dyDescent="0.2">
      <c r="A105" s="104">
        <v>15</v>
      </c>
      <c r="B105" s="26" t="s">
        <v>95</v>
      </c>
      <c r="C105" s="26" t="s">
        <v>94</v>
      </c>
      <c r="D105" s="55">
        <v>1218</v>
      </c>
      <c r="E105" s="56">
        <f t="shared" si="24"/>
        <v>2349.5236560785311</v>
      </c>
      <c r="F105" s="100">
        <v>45000</v>
      </c>
      <c r="G105" s="101"/>
      <c r="H105" s="102">
        <f t="shared" ref="H105:H106" si="37">+$H$5*G105/$G$140</f>
        <v>0</v>
      </c>
      <c r="I105" s="82">
        <f t="shared" si="27"/>
        <v>45000</v>
      </c>
      <c r="J105" s="78">
        <f t="shared" si="28"/>
        <v>30000</v>
      </c>
      <c r="K105" s="79">
        <f t="shared" si="29"/>
        <v>15000</v>
      </c>
      <c r="L105" s="96">
        <v>5000</v>
      </c>
      <c r="M105" s="103">
        <f t="shared" si="35"/>
        <v>50000</v>
      </c>
      <c r="O105" s="87"/>
    </row>
    <row r="106" spans="1:15" x14ac:dyDescent="0.2">
      <c r="A106" s="104">
        <v>43</v>
      </c>
      <c r="B106" s="26" t="s">
        <v>96</v>
      </c>
      <c r="C106" s="26" t="s">
        <v>94</v>
      </c>
      <c r="D106" s="55">
        <v>2493</v>
      </c>
      <c r="E106" s="56">
        <f t="shared" si="24"/>
        <v>4809.0003896582748</v>
      </c>
      <c r="F106" s="100">
        <v>45000</v>
      </c>
      <c r="G106" s="101"/>
      <c r="H106" s="102">
        <f t="shared" si="37"/>
        <v>0</v>
      </c>
      <c r="I106" s="82">
        <f t="shared" si="27"/>
        <v>45000</v>
      </c>
      <c r="J106" s="78">
        <f t="shared" si="28"/>
        <v>30000</v>
      </c>
      <c r="K106" s="79">
        <f t="shared" si="29"/>
        <v>15000</v>
      </c>
      <c r="L106" s="96">
        <v>5000</v>
      </c>
      <c r="M106" s="103">
        <f t="shared" si="35"/>
        <v>50000</v>
      </c>
      <c r="O106" s="87"/>
    </row>
    <row r="107" spans="1:15" x14ac:dyDescent="0.2">
      <c r="A107" s="104">
        <v>63</v>
      </c>
      <c r="B107" s="26" t="s">
        <v>97</v>
      </c>
      <c r="C107" s="26" t="s">
        <v>94</v>
      </c>
      <c r="D107" s="22">
        <v>21516</v>
      </c>
      <c r="E107" s="47">
        <f t="shared" si="24"/>
        <v>41504.393254668044</v>
      </c>
      <c r="F107" s="66"/>
      <c r="G107" s="68">
        <f>+D107</f>
        <v>21516</v>
      </c>
      <c r="H107" s="67">
        <f>+$H$5*G107/$G$140</f>
        <v>36801.660323813732</v>
      </c>
      <c r="I107" s="77">
        <f t="shared" si="27"/>
        <v>36801.660323813732</v>
      </c>
      <c r="J107" s="78">
        <f t="shared" si="28"/>
        <v>24534.44021587582</v>
      </c>
      <c r="K107" s="79">
        <f t="shared" si="29"/>
        <v>12267.22010793791</v>
      </c>
      <c r="L107" s="96">
        <v>15000</v>
      </c>
      <c r="M107" s="103">
        <f t="shared" si="35"/>
        <v>51801.660323813732</v>
      </c>
      <c r="O107" s="87"/>
    </row>
    <row r="108" spans="1:15" x14ac:dyDescent="0.2">
      <c r="A108" s="104" t="s">
        <v>98</v>
      </c>
      <c r="B108" s="26" t="s">
        <v>99</v>
      </c>
      <c r="C108" s="26" t="s">
        <v>94</v>
      </c>
      <c r="D108" s="55">
        <v>20353</v>
      </c>
      <c r="E108" s="56">
        <f t="shared" si="24"/>
        <v>39260.964673371389</v>
      </c>
      <c r="F108" s="100">
        <v>45000</v>
      </c>
      <c r="G108" s="101"/>
      <c r="H108" s="102">
        <f>+$H$5*G108/$G$140</f>
        <v>0</v>
      </c>
      <c r="I108" s="82">
        <f t="shared" si="27"/>
        <v>45000</v>
      </c>
      <c r="J108" s="78">
        <f t="shared" si="28"/>
        <v>30000</v>
      </c>
      <c r="K108" s="79">
        <f t="shared" si="29"/>
        <v>15000</v>
      </c>
      <c r="L108" s="96">
        <v>5000</v>
      </c>
      <c r="M108" s="103">
        <f t="shared" si="35"/>
        <v>50000</v>
      </c>
      <c r="O108" s="87"/>
    </row>
    <row r="109" spans="1:15" x14ac:dyDescent="0.2">
      <c r="A109" s="104" t="s">
        <v>100</v>
      </c>
      <c r="B109" s="26" t="s">
        <v>101</v>
      </c>
      <c r="C109" s="26" t="s">
        <v>94</v>
      </c>
      <c r="D109" s="55">
        <v>7149</v>
      </c>
      <c r="E109" s="56">
        <f t="shared" si="24"/>
        <v>13790.430720283597</v>
      </c>
      <c r="F109" s="100">
        <v>45000</v>
      </c>
      <c r="G109" s="68" t="s">
        <v>1</v>
      </c>
      <c r="H109" s="67"/>
      <c r="I109" s="82">
        <f t="shared" si="27"/>
        <v>45000</v>
      </c>
      <c r="J109" s="78">
        <f t="shared" si="28"/>
        <v>30000</v>
      </c>
      <c r="K109" s="79">
        <f t="shared" si="29"/>
        <v>15000</v>
      </c>
      <c r="L109" s="96">
        <v>5000</v>
      </c>
      <c r="M109" s="103">
        <f t="shared" si="35"/>
        <v>50000</v>
      </c>
      <c r="O109" s="87"/>
    </row>
    <row r="110" spans="1:15" x14ac:dyDescent="0.2">
      <c r="A110" s="104">
        <v>26</v>
      </c>
      <c r="B110" s="26" t="s">
        <v>102</v>
      </c>
      <c r="C110" s="26" t="s">
        <v>94</v>
      </c>
      <c r="D110" s="22">
        <v>31912</v>
      </c>
      <c r="E110" s="47">
        <f t="shared" si="24"/>
        <v>61558.291389801387</v>
      </c>
      <c r="F110" s="66"/>
      <c r="G110" s="68">
        <f t="shared" ref="G110:G113" si="38">+D110</f>
        <v>31912</v>
      </c>
      <c r="H110" s="67">
        <f t="shared" ref="H110:H113" si="39">+$H$5*G110/$G$140</f>
        <v>54583.314010668517</v>
      </c>
      <c r="I110" s="77">
        <f t="shared" si="27"/>
        <v>54583.314010668517</v>
      </c>
      <c r="J110" s="78">
        <f t="shared" si="28"/>
        <v>36388.87600711234</v>
      </c>
      <c r="K110" s="79">
        <f t="shared" si="29"/>
        <v>18194.43800355617</v>
      </c>
      <c r="L110" s="96">
        <v>5000</v>
      </c>
      <c r="M110" s="103">
        <f t="shared" si="35"/>
        <v>59583.31401066851</v>
      </c>
      <c r="O110" s="87"/>
    </row>
    <row r="111" spans="1:15" x14ac:dyDescent="0.2">
      <c r="A111" s="104">
        <v>38</v>
      </c>
      <c r="B111" s="26" t="s">
        <v>103</v>
      </c>
      <c r="C111" s="26" t="s">
        <v>94</v>
      </c>
      <c r="D111" s="22">
        <v>66658</v>
      </c>
      <c r="E111" s="47">
        <f t="shared" si="24"/>
        <v>128583.37263290865</v>
      </c>
      <c r="F111" s="66"/>
      <c r="G111" s="68">
        <f t="shared" si="38"/>
        <v>66658</v>
      </c>
      <c r="H111" s="67">
        <f t="shared" si="39"/>
        <v>114013.99302215913</v>
      </c>
      <c r="I111" s="77">
        <f t="shared" si="27"/>
        <v>114013.99302215913</v>
      </c>
      <c r="J111" s="78">
        <f t="shared" si="28"/>
        <v>76009.328681439423</v>
      </c>
      <c r="K111" s="79">
        <f t="shared" si="29"/>
        <v>38004.664340719712</v>
      </c>
      <c r="L111" s="96">
        <v>11000</v>
      </c>
      <c r="M111" s="103">
        <f t="shared" si="35"/>
        <v>125013.99302215913</v>
      </c>
      <c r="O111" s="87"/>
    </row>
    <row r="112" spans="1:15" x14ac:dyDescent="0.2">
      <c r="A112" s="104">
        <v>42</v>
      </c>
      <c r="B112" s="26" t="s">
        <v>104</v>
      </c>
      <c r="C112" s="26" t="s">
        <v>94</v>
      </c>
      <c r="D112" s="22">
        <v>49838</v>
      </c>
      <c r="E112" s="47">
        <f t="shared" si="24"/>
        <v>96137.569763252744</v>
      </c>
      <c r="F112" s="66"/>
      <c r="G112" s="68">
        <f t="shared" si="38"/>
        <v>49838</v>
      </c>
      <c r="H112" s="67">
        <f t="shared" si="39"/>
        <v>85244.522551507194</v>
      </c>
      <c r="I112" s="77">
        <f t="shared" si="27"/>
        <v>85244.522551507194</v>
      </c>
      <c r="J112" s="78">
        <f t="shared" si="28"/>
        <v>56829.681701004796</v>
      </c>
      <c r="K112" s="79">
        <f t="shared" si="29"/>
        <v>28414.840850502398</v>
      </c>
      <c r="L112" s="96">
        <v>5000</v>
      </c>
      <c r="M112" s="103">
        <f t="shared" si="35"/>
        <v>90244.522551507194</v>
      </c>
      <c r="O112" s="87"/>
    </row>
    <row r="113" spans="1:15" x14ac:dyDescent="0.2">
      <c r="A113" s="104">
        <v>69</v>
      </c>
      <c r="B113" s="26" t="s">
        <v>105</v>
      </c>
      <c r="C113" s="26" t="s">
        <v>94</v>
      </c>
      <c r="D113" s="22">
        <v>172233</v>
      </c>
      <c r="E113" s="47">
        <f t="shared" si="24"/>
        <v>332237.69118010974</v>
      </c>
      <c r="F113" s="66"/>
      <c r="G113" s="68">
        <f t="shared" si="38"/>
        <v>172233</v>
      </c>
      <c r="H113" s="67">
        <f t="shared" si="39"/>
        <v>294592.87797691999</v>
      </c>
      <c r="I113" s="77">
        <f t="shared" si="27"/>
        <v>294592.87797691999</v>
      </c>
      <c r="J113" s="78">
        <f t="shared" si="28"/>
        <v>196395.25198461331</v>
      </c>
      <c r="K113" s="79">
        <f t="shared" si="29"/>
        <v>98197.625992306654</v>
      </c>
      <c r="L113" s="96">
        <v>75000</v>
      </c>
      <c r="M113" s="103">
        <f>+K113+L113+J113</f>
        <v>369592.87797691999</v>
      </c>
      <c r="O113" s="87">
        <v>100000</v>
      </c>
    </row>
    <row r="114" spans="1:15" x14ac:dyDescent="0.2">
      <c r="A114" s="104">
        <v>73</v>
      </c>
      <c r="B114" s="26" t="s">
        <v>106</v>
      </c>
      <c r="C114" s="26" t="s">
        <v>94</v>
      </c>
      <c r="D114" s="55">
        <v>12181</v>
      </c>
      <c r="E114" s="56">
        <f t="shared" si="24"/>
        <v>23497.165562144983</v>
      </c>
      <c r="F114" s="100">
        <v>45000</v>
      </c>
      <c r="G114" s="101"/>
      <c r="H114" s="102"/>
      <c r="I114" s="82">
        <f t="shared" si="27"/>
        <v>45000</v>
      </c>
      <c r="J114" s="78">
        <f t="shared" si="28"/>
        <v>30000</v>
      </c>
      <c r="K114" s="79">
        <f t="shared" si="29"/>
        <v>15000</v>
      </c>
      <c r="L114" s="96">
        <v>5000</v>
      </c>
      <c r="M114" s="103">
        <f t="shared" ref="M114:M143" si="40">+K114+O114+L114+J114</f>
        <v>50000</v>
      </c>
      <c r="O114" s="87"/>
    </row>
    <row r="115" spans="1:15" x14ac:dyDescent="0.2">
      <c r="A115" s="104">
        <v>74</v>
      </c>
      <c r="B115" s="26" t="s">
        <v>107</v>
      </c>
      <c r="C115" s="26" t="s">
        <v>94</v>
      </c>
      <c r="D115" s="55">
        <v>11499</v>
      </c>
      <c r="E115" s="56">
        <f t="shared" si="24"/>
        <v>22181.58663484978</v>
      </c>
      <c r="F115" s="100">
        <v>45000</v>
      </c>
      <c r="G115" s="101"/>
      <c r="H115" s="102"/>
      <c r="I115" s="82">
        <f t="shared" si="27"/>
        <v>45000</v>
      </c>
      <c r="J115" s="78">
        <f t="shared" si="28"/>
        <v>30000</v>
      </c>
      <c r="K115" s="79">
        <f t="shared" si="29"/>
        <v>15000</v>
      </c>
      <c r="L115" s="96">
        <v>5000</v>
      </c>
      <c r="M115" s="103">
        <f t="shared" si="40"/>
        <v>50000</v>
      </c>
      <c r="O115" s="87"/>
    </row>
    <row r="116" spans="1:15" x14ac:dyDescent="0.2">
      <c r="A116" s="109" t="s">
        <v>15</v>
      </c>
      <c r="B116" s="107" t="s">
        <v>134</v>
      </c>
      <c r="C116" s="27" t="s">
        <v>94</v>
      </c>
      <c r="D116" s="23">
        <f>SUM(D104:D115)</f>
        <v>411430</v>
      </c>
      <c r="E116" s="23">
        <f t="shared" ref="E116:L116" si="41">SUM(E104:E115)</f>
        <v>793649.02940918726</v>
      </c>
      <c r="F116" s="70">
        <f t="shared" si="41"/>
        <v>315000</v>
      </c>
      <c r="G116" s="70">
        <f t="shared" si="41"/>
        <v>342157</v>
      </c>
      <c r="H116" s="70">
        <f t="shared" si="41"/>
        <v>585236.36788506852</v>
      </c>
      <c r="I116" s="23">
        <f t="shared" si="41"/>
        <v>900236.36788506852</v>
      </c>
      <c r="J116" s="23">
        <f t="shared" si="41"/>
        <v>600157.57859004568</v>
      </c>
      <c r="K116" s="81">
        <f t="shared" si="41"/>
        <v>300078.78929502284</v>
      </c>
      <c r="L116" s="98">
        <f t="shared" si="41"/>
        <v>148000</v>
      </c>
      <c r="M116" s="81">
        <f>+K116+L116+J116</f>
        <v>1048236.3678850685</v>
      </c>
      <c r="O116" s="81">
        <f>SUM(O104:O115)</f>
        <v>100000</v>
      </c>
    </row>
    <row r="117" spans="1:15" x14ac:dyDescent="0.2">
      <c r="A117" s="108" t="s">
        <v>5</v>
      </c>
      <c r="B117" s="25"/>
      <c r="C117" s="25"/>
      <c r="D117" s="16"/>
      <c r="E117" s="47">
        <f t="shared" si="24"/>
        <v>0</v>
      </c>
      <c r="F117" s="66"/>
      <c r="G117" s="68">
        <f>+D117</f>
        <v>0</v>
      </c>
      <c r="H117" s="67">
        <f>+$H$5*G117/$G$140</f>
        <v>0</v>
      </c>
      <c r="I117" s="77">
        <f t="shared" si="27"/>
        <v>0</v>
      </c>
      <c r="J117" s="78">
        <f t="shared" si="28"/>
        <v>0</v>
      </c>
      <c r="K117" s="79">
        <f t="shared" si="29"/>
        <v>0</v>
      </c>
      <c r="L117" s="96"/>
      <c r="M117" s="103">
        <f t="shared" si="40"/>
        <v>0</v>
      </c>
      <c r="O117" s="87"/>
    </row>
    <row r="118" spans="1:15" x14ac:dyDescent="0.2">
      <c r="A118" s="104" t="s">
        <v>108</v>
      </c>
      <c r="B118" s="26" t="s">
        <v>109</v>
      </c>
      <c r="C118" s="26" t="s">
        <v>110</v>
      </c>
      <c r="D118" s="55">
        <v>7589</v>
      </c>
      <c r="E118" s="56">
        <f t="shared" si="24"/>
        <v>14639.191318538567</v>
      </c>
      <c r="F118" s="100">
        <v>45000</v>
      </c>
      <c r="G118" s="101"/>
      <c r="H118" s="102"/>
      <c r="I118" s="82">
        <f t="shared" si="27"/>
        <v>45000</v>
      </c>
      <c r="J118" s="78">
        <f t="shared" si="28"/>
        <v>30000</v>
      </c>
      <c r="K118" s="79">
        <f t="shared" si="29"/>
        <v>15000</v>
      </c>
      <c r="L118" s="96">
        <v>5000</v>
      </c>
      <c r="M118" s="103">
        <f t="shared" si="40"/>
        <v>50000</v>
      </c>
      <c r="O118" s="87"/>
    </row>
    <row r="119" spans="1:15" x14ac:dyDescent="0.2">
      <c r="A119" s="104" t="s">
        <v>111</v>
      </c>
      <c r="B119" s="26" t="s">
        <v>112</v>
      </c>
      <c r="C119" s="26" t="s">
        <v>110</v>
      </c>
      <c r="D119" s="55">
        <v>1441</v>
      </c>
      <c r="E119" s="56">
        <f t="shared" si="24"/>
        <v>2779.6909592850275</v>
      </c>
      <c r="F119" s="100">
        <v>45000</v>
      </c>
      <c r="G119" s="68" t="s">
        <v>1</v>
      </c>
      <c r="H119" s="67"/>
      <c r="I119" s="82">
        <f t="shared" si="27"/>
        <v>45000</v>
      </c>
      <c r="J119" s="78">
        <f t="shared" si="28"/>
        <v>30000</v>
      </c>
      <c r="K119" s="79">
        <f t="shared" si="29"/>
        <v>15000</v>
      </c>
      <c r="L119" s="96">
        <v>5000</v>
      </c>
      <c r="M119" s="103">
        <f t="shared" si="40"/>
        <v>50000</v>
      </c>
      <c r="O119" s="87"/>
    </row>
    <row r="120" spans="1:15" x14ac:dyDescent="0.2">
      <c r="A120" s="104" t="s">
        <v>113</v>
      </c>
      <c r="B120" s="26" t="s">
        <v>114</v>
      </c>
      <c r="C120" s="26" t="s">
        <v>110</v>
      </c>
      <c r="D120" s="22">
        <v>62428</v>
      </c>
      <c r="E120" s="47">
        <f t="shared" si="24"/>
        <v>120423.69688150291</v>
      </c>
      <c r="F120" s="66"/>
      <c r="G120" s="68">
        <f>+D120</f>
        <v>62428</v>
      </c>
      <c r="H120" s="67">
        <f>+$H$5*G120/$G$140</f>
        <v>106778.86459820802</v>
      </c>
      <c r="I120" s="77">
        <f t="shared" si="27"/>
        <v>106778.86459820802</v>
      </c>
      <c r="J120" s="78">
        <f t="shared" si="28"/>
        <v>71185.90973213868</v>
      </c>
      <c r="K120" s="79">
        <f t="shared" si="29"/>
        <v>35592.95486606934</v>
      </c>
      <c r="L120" s="96">
        <v>5000</v>
      </c>
      <c r="M120" s="79">
        <f t="shared" si="40"/>
        <v>111778.86459820802</v>
      </c>
      <c r="O120" s="87"/>
    </row>
    <row r="121" spans="1:15" x14ac:dyDescent="0.2">
      <c r="A121" s="104">
        <v>13</v>
      </c>
      <c r="B121" s="26" t="s">
        <v>115</v>
      </c>
      <c r="C121" s="26" t="s">
        <v>110</v>
      </c>
      <c r="D121" s="22">
        <v>316391</v>
      </c>
      <c r="E121" s="47">
        <f t="shared" si="24"/>
        <v>610318.66918747337</v>
      </c>
      <c r="F121" s="66"/>
      <c r="G121" s="68">
        <f>+D121</f>
        <v>316391</v>
      </c>
      <c r="H121" s="67">
        <f>+$H$5*G121/$G$140</f>
        <v>541165.37049227324</v>
      </c>
      <c r="I121" s="77">
        <f t="shared" si="27"/>
        <v>541165.37049227324</v>
      </c>
      <c r="J121" s="78">
        <f t="shared" si="28"/>
        <v>360776.91366151546</v>
      </c>
      <c r="K121" s="79">
        <f t="shared" si="29"/>
        <v>180388.45683075773</v>
      </c>
      <c r="L121" s="96">
        <v>109000</v>
      </c>
      <c r="M121" s="79">
        <f t="shared" si="40"/>
        <v>650165.37049227324</v>
      </c>
      <c r="O121" s="87"/>
    </row>
    <row r="122" spans="1:15" x14ac:dyDescent="0.2">
      <c r="A122" s="104">
        <v>83</v>
      </c>
      <c r="B122" s="26" t="s">
        <v>116</v>
      </c>
      <c r="C122" s="26" t="s">
        <v>110</v>
      </c>
      <c r="D122" s="22">
        <v>59823</v>
      </c>
      <c r="E122" s="47">
        <f t="shared" si="24"/>
        <v>115398.64833956157</v>
      </c>
      <c r="F122" s="66"/>
      <c r="G122" s="68">
        <f>+D122</f>
        <v>59823</v>
      </c>
      <c r="H122" s="67">
        <f>+$H$5*G122/$G$140</f>
        <v>102323.18858298517</v>
      </c>
      <c r="I122" s="77">
        <f t="shared" si="27"/>
        <v>102323.18858298517</v>
      </c>
      <c r="J122" s="78">
        <f t="shared" si="28"/>
        <v>68215.459055323445</v>
      </c>
      <c r="K122" s="79">
        <f t="shared" si="29"/>
        <v>34107.729527661722</v>
      </c>
      <c r="L122" s="96">
        <v>33000</v>
      </c>
      <c r="M122" s="79">
        <f t="shared" si="40"/>
        <v>135323.18858298517</v>
      </c>
      <c r="O122" s="87"/>
    </row>
    <row r="123" spans="1:15" x14ac:dyDescent="0.2">
      <c r="A123" s="104">
        <v>84</v>
      </c>
      <c r="B123" s="26" t="s">
        <v>117</v>
      </c>
      <c r="C123" s="26" t="s">
        <v>110</v>
      </c>
      <c r="D123" s="22">
        <v>63519</v>
      </c>
      <c r="E123" s="47">
        <f t="shared" si="24"/>
        <v>122528.23736490331</v>
      </c>
      <c r="F123" s="66"/>
      <c r="G123" s="68">
        <f>+D123</f>
        <v>63519</v>
      </c>
      <c r="H123" s="67">
        <f>+$H$5*G123/$G$140</f>
        <v>108644.94618462189</v>
      </c>
      <c r="I123" s="77">
        <f t="shared" si="27"/>
        <v>108644.94618462189</v>
      </c>
      <c r="J123" s="78">
        <f t="shared" si="28"/>
        <v>72429.964123081256</v>
      </c>
      <c r="K123" s="79">
        <f t="shared" si="29"/>
        <v>36214.982061540628</v>
      </c>
      <c r="L123" s="96">
        <v>23000</v>
      </c>
      <c r="M123" s="79">
        <f t="shared" si="40"/>
        <v>131644.94618462189</v>
      </c>
      <c r="O123" s="87"/>
    </row>
    <row r="124" spans="1:15" x14ac:dyDescent="0.2">
      <c r="A124" s="109" t="s">
        <v>15</v>
      </c>
      <c r="B124" s="107" t="s">
        <v>134</v>
      </c>
      <c r="C124" s="27" t="s">
        <v>110</v>
      </c>
      <c r="D124" s="23">
        <f>SUM(D118:D123)</f>
        <v>511191</v>
      </c>
      <c r="E124" s="23">
        <f t="shared" ref="E124:L124" si="42">SUM(E118:E123)</f>
        <v>986088.13405126473</v>
      </c>
      <c r="F124" s="70">
        <f t="shared" si="42"/>
        <v>90000</v>
      </c>
      <c r="G124" s="70">
        <f t="shared" si="42"/>
        <v>502161</v>
      </c>
      <c r="H124" s="70">
        <f t="shared" si="42"/>
        <v>858912.36985808832</v>
      </c>
      <c r="I124" s="23">
        <f t="shared" si="42"/>
        <v>948912.36985808832</v>
      </c>
      <c r="J124" s="23">
        <f t="shared" si="42"/>
        <v>632608.24657205888</v>
      </c>
      <c r="K124" s="81">
        <f t="shared" si="42"/>
        <v>316304.12328602944</v>
      </c>
      <c r="L124" s="98">
        <f t="shared" si="42"/>
        <v>180000</v>
      </c>
      <c r="M124" s="81">
        <f>+K124+L124+J124</f>
        <v>1128912.3698580884</v>
      </c>
      <c r="O124" s="81">
        <f>SUM(O118:O123)</f>
        <v>0</v>
      </c>
    </row>
    <row r="125" spans="1:15" x14ac:dyDescent="0.2">
      <c r="A125" s="108" t="s">
        <v>5</v>
      </c>
      <c r="B125" s="25"/>
      <c r="C125" s="25"/>
      <c r="D125" s="16"/>
      <c r="E125" s="47">
        <f t="shared" si="24"/>
        <v>0</v>
      </c>
      <c r="F125" s="66"/>
      <c r="G125" s="68">
        <f>+D125</f>
        <v>0</v>
      </c>
      <c r="H125" s="67">
        <f>+$H$5*G125/$G$140</f>
        <v>0</v>
      </c>
      <c r="I125" s="77">
        <f t="shared" si="27"/>
        <v>0</v>
      </c>
      <c r="J125" s="78">
        <f t="shared" si="28"/>
        <v>0</v>
      </c>
      <c r="K125" s="79">
        <f t="shared" si="29"/>
        <v>0</v>
      </c>
      <c r="L125" s="96"/>
      <c r="M125" s="79">
        <f t="shared" si="40"/>
        <v>0</v>
      </c>
      <c r="O125" s="87"/>
    </row>
    <row r="126" spans="1:15" x14ac:dyDescent="0.2">
      <c r="A126" s="104" t="s">
        <v>118</v>
      </c>
      <c r="B126" s="26" t="s">
        <v>119</v>
      </c>
      <c r="C126" s="26" t="s">
        <v>120</v>
      </c>
      <c r="D126" s="55">
        <v>3845</v>
      </c>
      <c r="E126" s="56">
        <f t="shared" si="24"/>
        <v>7417.0102279326375</v>
      </c>
      <c r="F126" s="100">
        <v>45000</v>
      </c>
      <c r="G126" s="68" t="s">
        <v>1</v>
      </c>
      <c r="H126" s="67"/>
      <c r="I126" s="82">
        <f t="shared" si="27"/>
        <v>45000</v>
      </c>
      <c r="J126" s="78">
        <f t="shared" si="28"/>
        <v>30000</v>
      </c>
      <c r="K126" s="79">
        <f t="shared" si="29"/>
        <v>15000</v>
      </c>
      <c r="L126" s="96">
        <v>5000</v>
      </c>
      <c r="M126" s="103">
        <f t="shared" si="40"/>
        <v>50000</v>
      </c>
      <c r="O126" s="87"/>
    </row>
    <row r="127" spans="1:15" x14ac:dyDescent="0.2">
      <c r="A127" s="104" t="s">
        <v>121</v>
      </c>
      <c r="B127" s="26" t="s">
        <v>122</v>
      </c>
      <c r="C127" s="26" t="s">
        <v>120</v>
      </c>
      <c r="D127" s="55">
        <v>10432</v>
      </c>
      <c r="E127" s="56">
        <f t="shared" si="24"/>
        <v>20123.342184081477</v>
      </c>
      <c r="F127" s="100">
        <v>45000</v>
      </c>
      <c r="G127" s="101"/>
      <c r="H127" s="102">
        <f>+$H$5*G127/$G$140</f>
        <v>0</v>
      </c>
      <c r="I127" s="82">
        <f t="shared" si="27"/>
        <v>45000</v>
      </c>
      <c r="J127" s="78">
        <f t="shared" si="28"/>
        <v>30000</v>
      </c>
      <c r="K127" s="79">
        <f t="shared" si="29"/>
        <v>15000</v>
      </c>
      <c r="L127" s="96">
        <v>16000</v>
      </c>
      <c r="M127" s="103">
        <f t="shared" si="40"/>
        <v>61000</v>
      </c>
      <c r="O127" s="87"/>
    </row>
    <row r="128" spans="1:15" x14ac:dyDescent="0.2">
      <c r="A128" s="109" t="s">
        <v>15</v>
      </c>
      <c r="B128" s="107" t="s">
        <v>134</v>
      </c>
      <c r="C128" s="27" t="s">
        <v>120</v>
      </c>
      <c r="D128" s="23">
        <f>SUM(D126:D127)</f>
        <v>14277</v>
      </c>
      <c r="E128" s="23">
        <f t="shared" ref="E128:L128" si="43">SUM(E126:E127)</f>
        <v>27540.352412014116</v>
      </c>
      <c r="F128" s="70">
        <f t="shared" si="43"/>
        <v>90000</v>
      </c>
      <c r="G128" s="70">
        <f t="shared" si="43"/>
        <v>0</v>
      </c>
      <c r="H128" s="70">
        <f t="shared" si="43"/>
        <v>0</v>
      </c>
      <c r="I128" s="23">
        <f t="shared" si="43"/>
        <v>90000</v>
      </c>
      <c r="J128" s="23">
        <f t="shared" si="43"/>
        <v>60000</v>
      </c>
      <c r="K128" s="81">
        <f t="shared" si="43"/>
        <v>30000</v>
      </c>
      <c r="L128" s="98">
        <f t="shared" si="43"/>
        <v>21000</v>
      </c>
      <c r="M128" s="81">
        <f>+K128+L128+J128</f>
        <v>111000</v>
      </c>
      <c r="O128" s="81">
        <f>SUM(O126:O127)</f>
        <v>0</v>
      </c>
    </row>
    <row r="129" spans="1:15" ht="12.75" thickBot="1" x14ac:dyDescent="0.25">
      <c r="A129" s="108" t="s">
        <v>5</v>
      </c>
      <c r="B129" s="25"/>
      <c r="C129" s="25"/>
      <c r="D129" s="16"/>
      <c r="E129" s="47">
        <f t="shared" si="24"/>
        <v>0</v>
      </c>
      <c r="F129" s="66"/>
      <c r="G129" s="68">
        <f>+D129</f>
        <v>0</v>
      </c>
      <c r="H129" s="67">
        <f>+$H$5*G129/$G$140</f>
        <v>0</v>
      </c>
      <c r="I129" s="77">
        <f t="shared" si="27"/>
        <v>0</v>
      </c>
      <c r="J129" s="78">
        <f t="shared" si="28"/>
        <v>0</v>
      </c>
      <c r="K129" s="79">
        <f t="shared" si="29"/>
        <v>0</v>
      </c>
      <c r="L129" s="96"/>
      <c r="M129" s="79">
        <f t="shared" si="40"/>
        <v>0</v>
      </c>
      <c r="O129" s="87"/>
    </row>
    <row r="130" spans="1:15" ht="12.75" thickBot="1" x14ac:dyDescent="0.25">
      <c r="A130" s="113"/>
      <c r="B130" s="114"/>
      <c r="C130" s="114"/>
      <c r="D130" s="32">
        <f>+D16+D24+D34+D41+D48+D60+D67+D73+D87+D102+D116+D124+D128</f>
        <v>4856046</v>
      </c>
      <c r="E130" s="32">
        <f t="shared" ref="E130:L130" si="44">+E16+E24+E34+E41+E48+E60+E67+E73+E87+E102+E116+E124+E128</f>
        <v>9367319.3366219439</v>
      </c>
      <c r="F130" s="71">
        <f>+F16+F24+F34+F41+F48+F60+F67+F73+F87+F102+F116+F124+F128</f>
        <v>1980000</v>
      </c>
      <c r="G130" s="71">
        <f t="shared" si="44"/>
        <v>4394012</v>
      </c>
      <c r="H130" s="71">
        <f t="shared" si="44"/>
        <v>7515659.8383882437</v>
      </c>
      <c r="I130" s="32">
        <f t="shared" si="44"/>
        <v>9495659.8383882437</v>
      </c>
      <c r="J130" s="32">
        <f t="shared" si="44"/>
        <v>6330439.8922588285</v>
      </c>
      <c r="K130" s="83">
        <f t="shared" si="44"/>
        <v>3165219.9461294143</v>
      </c>
      <c r="L130" s="99">
        <f t="shared" si="44"/>
        <v>2053000</v>
      </c>
      <c r="M130" s="83">
        <f>+K130+L130+J130</f>
        <v>11548659.838388242</v>
      </c>
      <c r="O130" s="83">
        <f>+O16+O24+O34+O41+O48+O60+O67+O73+O87+O102+O116+O124+O128</f>
        <v>1100000</v>
      </c>
    </row>
    <row r="131" spans="1:15" x14ac:dyDescent="0.2">
      <c r="A131" s="115" t="s">
        <v>5</v>
      </c>
      <c r="B131" s="25"/>
      <c r="C131" s="25"/>
      <c r="D131" s="16"/>
      <c r="E131" s="47">
        <f t="shared" si="24"/>
        <v>0</v>
      </c>
      <c r="F131" s="66"/>
      <c r="G131" s="68">
        <f t="shared" ref="G131:G137" si="45">+D131</f>
        <v>0</v>
      </c>
      <c r="H131" s="67">
        <f t="shared" ref="H131:H143" si="46">+$H$5*G131/$G$140</f>
        <v>0</v>
      </c>
      <c r="I131" s="77">
        <f t="shared" si="27"/>
        <v>0</v>
      </c>
      <c r="J131" s="78">
        <f t="shared" si="28"/>
        <v>0</v>
      </c>
      <c r="K131" s="79">
        <f t="shared" si="29"/>
        <v>0</v>
      </c>
      <c r="L131" s="96"/>
      <c r="M131" s="79">
        <f t="shared" si="40"/>
        <v>0</v>
      </c>
      <c r="O131" s="87"/>
    </row>
    <row r="132" spans="1:15" ht="15" customHeight="1" x14ac:dyDescent="0.2">
      <c r="A132" s="107" t="s">
        <v>134</v>
      </c>
      <c r="B132" s="107" t="s">
        <v>134</v>
      </c>
      <c r="C132" s="111" t="s">
        <v>123</v>
      </c>
      <c r="D132" s="16">
        <v>69843</v>
      </c>
      <c r="E132" s="47">
        <f t="shared" si="24"/>
        <v>134727.24196345883</v>
      </c>
      <c r="F132" s="66"/>
      <c r="G132" s="68">
        <f t="shared" si="45"/>
        <v>69843</v>
      </c>
      <c r="H132" s="67">
        <f t="shared" si="46"/>
        <v>119461.71974326653</v>
      </c>
      <c r="I132" s="77">
        <f t="shared" si="27"/>
        <v>119461.71974326653</v>
      </c>
      <c r="J132" s="78">
        <f t="shared" si="28"/>
        <v>79641.146495511013</v>
      </c>
      <c r="K132" s="79">
        <f t="shared" si="29"/>
        <v>39820.573247755507</v>
      </c>
      <c r="L132" s="96">
        <v>31000</v>
      </c>
      <c r="M132" s="79">
        <f t="shared" si="40"/>
        <v>150461.71974326653</v>
      </c>
      <c r="O132" s="87"/>
    </row>
    <row r="133" spans="1:15" x14ac:dyDescent="0.2">
      <c r="A133" s="48" t="s">
        <v>134</v>
      </c>
      <c r="B133" s="48" t="s">
        <v>134</v>
      </c>
      <c r="C133" s="28" t="s">
        <v>124</v>
      </c>
      <c r="D133" s="16">
        <v>27684</v>
      </c>
      <c r="E133" s="47">
        <f t="shared" si="24"/>
        <v>53402.473641114993</v>
      </c>
      <c r="F133" s="66"/>
      <c r="G133" s="68">
        <f t="shared" si="45"/>
        <v>27684</v>
      </c>
      <c r="H133" s="67">
        <f t="shared" si="46"/>
        <v>47351.606451220461</v>
      </c>
      <c r="I133" s="77">
        <f t="shared" si="27"/>
        <v>47351.606451220461</v>
      </c>
      <c r="J133" s="78">
        <f t="shared" si="28"/>
        <v>31567.737634146972</v>
      </c>
      <c r="K133" s="79">
        <f t="shared" si="29"/>
        <v>15783.868817073486</v>
      </c>
      <c r="L133" s="96">
        <v>10000</v>
      </c>
      <c r="M133" s="103">
        <f t="shared" si="40"/>
        <v>57351.606451220461</v>
      </c>
      <c r="O133" s="87"/>
    </row>
    <row r="134" spans="1:15" x14ac:dyDescent="0.2">
      <c r="A134" s="48" t="s">
        <v>134</v>
      </c>
      <c r="B134" s="48" t="s">
        <v>134</v>
      </c>
      <c r="C134" s="28" t="s">
        <v>125</v>
      </c>
      <c r="D134" s="16">
        <v>105319</v>
      </c>
      <c r="E134" s="47">
        <f t="shared" si="24"/>
        <v>203160.49419912547</v>
      </c>
      <c r="F134" s="66"/>
      <c r="G134" s="68">
        <f t="shared" si="45"/>
        <v>105319</v>
      </c>
      <c r="H134" s="67">
        <f t="shared" si="46"/>
        <v>180141.01429837046</v>
      </c>
      <c r="I134" s="77">
        <f t="shared" si="27"/>
        <v>180141.01429837046</v>
      </c>
      <c r="J134" s="78">
        <f t="shared" si="28"/>
        <v>120094.00953224697</v>
      </c>
      <c r="K134" s="79">
        <f t="shared" si="29"/>
        <v>60047.004766123486</v>
      </c>
      <c r="L134" s="96">
        <v>20000</v>
      </c>
      <c r="M134" s="79">
        <f t="shared" si="40"/>
        <v>200141.01429837046</v>
      </c>
      <c r="O134" s="87"/>
    </row>
    <row r="135" spans="1:15" x14ac:dyDescent="0.2">
      <c r="A135" s="48" t="s">
        <v>134</v>
      </c>
      <c r="B135" s="48" t="s">
        <v>134</v>
      </c>
      <c r="C135" s="28" t="s">
        <v>126</v>
      </c>
      <c r="D135" s="16">
        <v>165232</v>
      </c>
      <c r="E135" s="47">
        <f t="shared" si="24"/>
        <v>318732.7526610574</v>
      </c>
      <c r="F135" s="66"/>
      <c r="G135" s="68">
        <f t="shared" si="45"/>
        <v>165232</v>
      </c>
      <c r="H135" s="67">
        <f t="shared" si="46"/>
        <v>282618.14178399288</v>
      </c>
      <c r="I135" s="77">
        <f t="shared" si="27"/>
        <v>282618.14178399288</v>
      </c>
      <c r="J135" s="78">
        <f t="shared" si="28"/>
        <v>188412.09452266191</v>
      </c>
      <c r="K135" s="79">
        <f t="shared" si="29"/>
        <v>94206.047261330954</v>
      </c>
      <c r="L135" s="96">
        <v>15000</v>
      </c>
      <c r="M135" s="79">
        <f>+K135+L135+J135</f>
        <v>297618.14178399288</v>
      </c>
      <c r="O135" s="87">
        <v>100000</v>
      </c>
    </row>
    <row r="136" spans="1:15" x14ac:dyDescent="0.2">
      <c r="A136" s="48" t="s">
        <v>134</v>
      </c>
      <c r="B136" s="48" t="s">
        <v>134</v>
      </c>
      <c r="C136" s="28" t="s">
        <v>127</v>
      </c>
      <c r="D136" s="16">
        <v>146463</v>
      </c>
      <c r="E136" s="47">
        <f t="shared" si="24"/>
        <v>282527.32614140387</v>
      </c>
      <c r="F136" s="66"/>
      <c r="G136" s="68">
        <f t="shared" si="45"/>
        <v>146463</v>
      </c>
      <c r="H136" s="67">
        <f t="shared" si="46"/>
        <v>250515.03885511856</v>
      </c>
      <c r="I136" s="77">
        <f t="shared" si="27"/>
        <v>250515.03885511856</v>
      </c>
      <c r="J136" s="78">
        <f t="shared" si="28"/>
        <v>167010.02590341237</v>
      </c>
      <c r="K136" s="79">
        <f t="shared" si="29"/>
        <v>83505.012951706187</v>
      </c>
      <c r="L136" s="96">
        <v>66000</v>
      </c>
      <c r="M136" s="79">
        <f t="shared" si="40"/>
        <v>316515.03885511856</v>
      </c>
      <c r="O136" s="87"/>
    </row>
    <row r="137" spans="1:15" ht="12.75" thickBot="1" x14ac:dyDescent="0.25">
      <c r="A137" s="48" t="s">
        <v>134</v>
      </c>
      <c r="B137" s="48" t="s">
        <v>134</v>
      </c>
      <c r="C137" s="28" t="s">
        <v>128</v>
      </c>
      <c r="D137" s="16">
        <v>72644</v>
      </c>
      <c r="E137" s="47">
        <f t="shared" si="24"/>
        <v>140130.37477189559</v>
      </c>
      <c r="F137" s="66"/>
      <c r="G137" s="68">
        <f t="shared" si="45"/>
        <v>72644</v>
      </c>
      <c r="H137" s="67">
        <f t="shared" si="46"/>
        <v>124252.64047978829</v>
      </c>
      <c r="I137" s="77">
        <f t="shared" si="27"/>
        <v>124252.64047978829</v>
      </c>
      <c r="J137" s="78">
        <f t="shared" si="28"/>
        <v>82835.093653192191</v>
      </c>
      <c r="K137" s="79">
        <f t="shared" si="29"/>
        <v>41417.546826596095</v>
      </c>
      <c r="L137" s="96">
        <v>5000</v>
      </c>
      <c r="M137" s="79">
        <f t="shared" si="40"/>
        <v>129252.64047978829</v>
      </c>
      <c r="O137" s="87"/>
    </row>
    <row r="138" spans="1:15" ht="12.75" thickBot="1" x14ac:dyDescent="0.25">
      <c r="A138" s="109" t="s">
        <v>15</v>
      </c>
      <c r="B138" s="107" t="s">
        <v>134</v>
      </c>
      <c r="C138" s="27" t="s">
        <v>149</v>
      </c>
      <c r="D138" s="35">
        <f>+D132+D133+D134+D135+D136+D137</f>
        <v>587185</v>
      </c>
      <c r="E138" s="35">
        <f t="shared" ref="E138:L138" si="47">+E132+E133+E134+E135+E136+E137</f>
        <v>1132680.6633780561</v>
      </c>
      <c r="F138" s="72">
        <f t="shared" si="47"/>
        <v>0</v>
      </c>
      <c r="G138" s="72">
        <f t="shared" si="47"/>
        <v>587185</v>
      </c>
      <c r="H138" s="72">
        <f t="shared" si="47"/>
        <v>1004340.1616117572</v>
      </c>
      <c r="I138" s="32">
        <f t="shared" si="47"/>
        <v>1004340.1616117572</v>
      </c>
      <c r="J138" s="35">
        <f t="shared" si="47"/>
        <v>669560.10774117138</v>
      </c>
      <c r="K138" s="84">
        <f t="shared" si="47"/>
        <v>334780.05387058569</v>
      </c>
      <c r="L138" s="83">
        <f t="shared" si="47"/>
        <v>147000</v>
      </c>
      <c r="M138" s="84">
        <f>+K138+L138+J138</f>
        <v>1151340.161611757</v>
      </c>
      <c r="O138" s="83">
        <f>+O132+O133+O134+O135+O136+O137</f>
        <v>100000</v>
      </c>
    </row>
    <row r="139" spans="1:15" ht="12.75" thickBot="1" x14ac:dyDescent="0.25">
      <c r="A139" s="33" t="s">
        <v>5</v>
      </c>
      <c r="B139" s="24"/>
      <c r="C139" s="24"/>
      <c r="D139" s="16"/>
      <c r="E139" s="47">
        <f t="shared" ref="E139:E143" si="48">+D139*$E$5/$D$140</f>
        <v>0</v>
      </c>
      <c r="F139" s="66"/>
      <c r="G139" s="68">
        <f>+D139</f>
        <v>0</v>
      </c>
      <c r="H139" s="67">
        <f t="shared" si="46"/>
        <v>0</v>
      </c>
      <c r="I139" s="60">
        <f t="shared" ref="I139:I143" si="49">+H139+F139</f>
        <v>0</v>
      </c>
      <c r="J139" s="61">
        <f t="shared" ref="J139:J143" si="50">2/3*I139</f>
        <v>0</v>
      </c>
      <c r="K139" s="85">
        <f t="shared" ref="K139:K143" si="51">1/3*I139</f>
        <v>0</v>
      </c>
      <c r="L139" s="87"/>
      <c r="M139" s="85">
        <f t="shared" si="40"/>
        <v>0</v>
      </c>
      <c r="O139" s="87"/>
    </row>
    <row r="140" spans="1:15" ht="12.75" hidden="1" thickBot="1" x14ac:dyDescent="0.25">
      <c r="A140" s="36" t="s">
        <v>148</v>
      </c>
      <c r="B140" s="37"/>
      <c r="C140" s="37"/>
      <c r="D140" s="40">
        <v>5443231</v>
      </c>
      <c r="E140" s="47">
        <f t="shared" si="48"/>
        <v>10500000</v>
      </c>
      <c r="F140" s="67"/>
      <c r="G140" s="67">
        <f>+G144</f>
        <v>4981197</v>
      </c>
      <c r="H140" s="67">
        <f t="shared" si="46"/>
        <v>8520000</v>
      </c>
      <c r="I140" s="62">
        <f>+I130+I138</f>
        <v>10500000</v>
      </c>
      <c r="J140" s="63">
        <f>+J138+J130</f>
        <v>7000000</v>
      </c>
      <c r="K140" s="86">
        <f>+K130+K138</f>
        <v>3500000</v>
      </c>
      <c r="L140" s="86">
        <f>+L130+L138</f>
        <v>2200000</v>
      </c>
      <c r="M140" s="86">
        <f>+K140+O140+L140+J140</f>
        <v>13900000</v>
      </c>
      <c r="O140" s="86">
        <f>+O130+O138</f>
        <v>1200000</v>
      </c>
    </row>
    <row r="141" spans="1:15" ht="12.75" hidden="1" thickBot="1" x14ac:dyDescent="0.25">
      <c r="A141" s="19"/>
      <c r="B141" s="20"/>
      <c r="C141" s="34"/>
      <c r="D141" s="16"/>
      <c r="E141" s="47">
        <f t="shared" si="48"/>
        <v>0</v>
      </c>
      <c r="F141" s="66"/>
      <c r="G141" s="68">
        <f>+D141</f>
        <v>0</v>
      </c>
      <c r="H141" s="67">
        <f t="shared" si="46"/>
        <v>0</v>
      </c>
      <c r="I141" s="19">
        <f t="shared" si="49"/>
        <v>0</v>
      </c>
      <c r="J141" s="20">
        <f t="shared" si="50"/>
        <v>0</v>
      </c>
      <c r="K141" s="34">
        <f t="shared" si="51"/>
        <v>0</v>
      </c>
      <c r="L141" s="87"/>
      <c r="M141" s="34">
        <f t="shared" si="40"/>
        <v>0</v>
      </c>
      <c r="O141" s="87"/>
    </row>
    <row r="142" spans="1:15" ht="15.75" customHeight="1" thickBot="1" x14ac:dyDescent="0.25">
      <c r="A142" s="125" t="s">
        <v>146</v>
      </c>
      <c r="B142" s="126"/>
      <c r="C142" s="127"/>
      <c r="D142" s="32"/>
      <c r="E142" s="47">
        <f t="shared" si="48"/>
        <v>0</v>
      </c>
      <c r="F142" s="66"/>
      <c r="G142" s="68">
        <f>+D142</f>
        <v>0</v>
      </c>
      <c r="H142" s="67">
        <f t="shared" si="46"/>
        <v>0</v>
      </c>
      <c r="I142" s="29">
        <f t="shared" si="49"/>
        <v>0</v>
      </c>
      <c r="J142" s="30">
        <f t="shared" si="50"/>
        <v>0</v>
      </c>
      <c r="K142" s="31">
        <f t="shared" si="51"/>
        <v>0</v>
      </c>
      <c r="L142" s="87"/>
      <c r="M142" s="31"/>
      <c r="O142" s="83">
        <v>800000</v>
      </c>
    </row>
    <row r="143" spans="1:15" ht="12.75" thickBot="1" x14ac:dyDescent="0.25">
      <c r="A143" s="13"/>
      <c r="B143" s="15"/>
      <c r="C143" s="14"/>
      <c r="D143" s="16"/>
      <c r="E143" s="47">
        <f t="shared" si="48"/>
        <v>0</v>
      </c>
      <c r="F143" s="66"/>
      <c r="G143" s="68">
        <f>+D143</f>
        <v>0</v>
      </c>
      <c r="H143" s="67">
        <f t="shared" si="46"/>
        <v>0</v>
      </c>
      <c r="I143" s="13">
        <f t="shared" si="49"/>
        <v>0</v>
      </c>
      <c r="J143" s="15">
        <f t="shared" si="50"/>
        <v>0</v>
      </c>
      <c r="K143" s="14">
        <f t="shared" si="51"/>
        <v>0</v>
      </c>
      <c r="L143" s="89"/>
      <c r="M143" s="14">
        <f t="shared" si="40"/>
        <v>0</v>
      </c>
      <c r="O143" s="87"/>
    </row>
    <row r="144" spans="1:15" ht="12.75" thickBot="1" x14ac:dyDescent="0.25">
      <c r="A144" s="38" t="s">
        <v>129</v>
      </c>
      <c r="B144" s="40" t="s">
        <v>1</v>
      </c>
      <c r="C144" s="39" t="s">
        <v>1</v>
      </c>
      <c r="D144" s="40">
        <f>+D16+D24+D34+D41+D48+D60+D67+D73+D87+D102+D116+D124+D128+D132+D133+D134+D135+D136+D137</f>
        <v>5443231</v>
      </c>
      <c r="E144" s="40">
        <f t="shared" ref="E144:L144" si="52">+E16+E24+E34+E41+E48+E60+E67+E73+E87+E102+E116+E124+E128+E132+E133+E134+E135+E136+E137</f>
        <v>10499999.999999998</v>
      </c>
      <c r="F144" s="72">
        <f t="shared" si="52"/>
        <v>1980000</v>
      </c>
      <c r="G144" s="72">
        <f t="shared" si="52"/>
        <v>4981197</v>
      </c>
      <c r="H144" s="72">
        <f t="shared" si="52"/>
        <v>8520000</v>
      </c>
      <c r="I144" s="38">
        <f t="shared" si="52"/>
        <v>10500000.000000002</v>
      </c>
      <c r="J144" s="40">
        <f t="shared" si="52"/>
        <v>6999999.9999999981</v>
      </c>
      <c r="K144" s="39">
        <f t="shared" si="52"/>
        <v>3499999.9999999991</v>
      </c>
      <c r="L144" s="40">
        <f t="shared" si="52"/>
        <v>2200000</v>
      </c>
      <c r="M144" s="39">
        <f>+K144+L144+J144</f>
        <v>12699999.999999996</v>
      </c>
      <c r="O144" s="88">
        <f>+O16+O24+O34+O41+O48+O60+O67+O73+O87+O102+O116+O124+O128+O132+O133+O134+O135+O136+O137+O142</f>
        <v>2000000</v>
      </c>
    </row>
    <row r="145" spans="1:13" ht="15" customHeight="1" x14ac:dyDescent="0.2">
      <c r="A145" s="118" t="s">
        <v>144</v>
      </c>
      <c r="B145" s="118"/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</row>
    <row r="146" spans="1:13" x14ac:dyDescent="0.2">
      <c r="A146" s="119"/>
      <c r="B146" s="119"/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</row>
    <row r="147" spans="1:13" x14ac:dyDescent="0.2">
      <c r="A147" s="119"/>
      <c r="B147" s="119"/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</row>
    <row r="148" spans="1:13" x14ac:dyDescent="0.2">
      <c r="A148" s="6"/>
      <c r="B148" s="6"/>
      <c r="C148" s="6"/>
      <c r="D148" s="15"/>
      <c r="E148" s="15"/>
    </row>
    <row r="149" spans="1:13" x14ac:dyDescent="0.2">
      <c r="A149" s="6"/>
      <c r="B149" s="6"/>
      <c r="C149" s="6"/>
      <c r="D149" s="15"/>
      <c r="E149" s="15"/>
    </row>
    <row r="150" spans="1:13" x14ac:dyDescent="0.2">
      <c r="A150" s="6"/>
      <c r="B150" s="6"/>
      <c r="C150" s="6"/>
      <c r="D150" s="15"/>
      <c r="E150" s="15"/>
    </row>
    <row r="151" spans="1:13" x14ac:dyDescent="0.2">
      <c r="A151" s="6"/>
      <c r="B151" s="6"/>
      <c r="C151" s="6"/>
      <c r="D151" s="15"/>
      <c r="E151" s="15"/>
    </row>
    <row r="152" spans="1:13" x14ac:dyDescent="0.2">
      <c r="A152" s="6"/>
      <c r="B152" s="6"/>
      <c r="C152" s="6"/>
      <c r="D152" s="15"/>
      <c r="E152" s="15"/>
    </row>
    <row r="153" spans="1:13" x14ac:dyDescent="0.2">
      <c r="A153" s="6"/>
      <c r="B153" s="6"/>
      <c r="C153" s="6"/>
      <c r="D153" s="15"/>
      <c r="E153" s="15"/>
    </row>
    <row r="154" spans="1:13" x14ac:dyDescent="0.2">
      <c r="A154" s="6"/>
      <c r="B154" s="6"/>
      <c r="C154" s="6"/>
      <c r="D154" s="15"/>
      <c r="E154" s="15"/>
    </row>
    <row r="155" spans="1:13" x14ac:dyDescent="0.2">
      <c r="A155" s="6"/>
      <c r="B155" s="6"/>
      <c r="C155" s="6"/>
      <c r="D155" s="15"/>
      <c r="E155" s="15"/>
    </row>
    <row r="156" spans="1:13" x14ac:dyDescent="0.2">
      <c r="A156" s="6"/>
      <c r="B156" s="6"/>
      <c r="C156" s="6"/>
      <c r="D156" s="15"/>
      <c r="E156" s="15"/>
    </row>
    <row r="157" spans="1:13" x14ac:dyDescent="0.2">
      <c r="A157" s="6"/>
      <c r="B157" s="6"/>
      <c r="C157" s="6"/>
      <c r="D157" s="15"/>
      <c r="E157" s="15"/>
    </row>
  </sheetData>
  <autoFilter ref="A6:M144"/>
  <mergeCells count="6">
    <mergeCell ref="O4:O5"/>
    <mergeCell ref="A2:M2"/>
    <mergeCell ref="A145:M147"/>
    <mergeCell ref="A4:C5"/>
    <mergeCell ref="M4:M5"/>
    <mergeCell ref="A142:C142"/>
  </mergeCells>
  <pageMargins left="0.70866141732283472" right="0.70866141732283472" top="0.74803149606299213" bottom="0.74803149606299213" header="0.31496062992125984" footer="0.31496062992125984"/>
  <pageSetup paperSize="9" scale="84" fitToHeight="2" orientation="portrait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Tableau</vt:lpstr>
      <vt:lpstr>Feuil2</vt:lpstr>
      <vt:lpstr>Feuil3</vt:lpstr>
      <vt:lpstr>Tableau!Zone_d_impression</vt:lpstr>
    </vt:vector>
  </TitlesOfParts>
  <Company>Datar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COURTOIS Marine</dc:creator>
  <cp:lastModifiedBy>BECOULET Sébastien</cp:lastModifiedBy>
  <cp:lastPrinted>2020-06-05T09:36:21Z</cp:lastPrinted>
  <dcterms:created xsi:type="dcterms:W3CDTF">2017-01-30T16:23:47Z</dcterms:created>
  <dcterms:modified xsi:type="dcterms:W3CDTF">2020-06-08T14:20:16Z</dcterms:modified>
</cp:coreProperties>
</file>